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/>
  <mc:AlternateContent xmlns:mc="http://schemas.openxmlformats.org/markup-compatibility/2006">
    <mc:Choice Requires="x15">
      <x15ac:absPath xmlns:x15ac="http://schemas.microsoft.com/office/spreadsheetml/2010/11/ac" url="C:\Users\David\Desktop\MKPCS\"/>
    </mc:Choice>
  </mc:AlternateContent>
  <xr:revisionPtr revIDLastSave="0" documentId="13_ncr:1_{2B87EB5A-351D-461E-B9EA-4BA334C2FA13}" xr6:coauthVersionLast="45" xr6:coauthVersionMax="45" xr10:uidLastSave="{00000000-0000-0000-0000-000000000000}"/>
  <bookViews>
    <workbookView xWindow="-120" yWindow="-120" windowWidth="20640" windowHeight="11310" tabRatio="695" activeTab="4" xr2:uid="{00000000-000D-0000-FFFF-FFFF00000000}"/>
  </bookViews>
  <sheets>
    <sheet name="I&amp;E" sheetId="11" r:id="rId1"/>
    <sheet name="Summary" sheetId="18" r:id="rId2"/>
    <sheet name="Balance Sheet" sheetId="19" r:id="rId3"/>
    <sheet name="Bank" sheetId="14" r:id="rId4"/>
    <sheet name="Petty Cash" sheetId="13" r:id="rId5"/>
  </sheets>
  <definedNames>
    <definedName name="_xlnm._FilterDatabase" localSheetId="0" hidden="1">'I&amp;E'!$A$3:$M$41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9" l="1"/>
  <c r="H11" i="19"/>
  <c r="H20" i="19"/>
  <c r="J20" i="18"/>
  <c r="F13" i="18" l="1"/>
  <c r="E30" i="18"/>
  <c r="E28" i="18"/>
  <c r="E29" i="18"/>
  <c r="R6" i="13"/>
  <c r="R7" i="13"/>
  <c r="R8" i="13"/>
  <c r="R9" i="13"/>
  <c r="R10" i="13"/>
  <c r="R11" i="13"/>
  <c r="R12" i="13"/>
  <c r="R13" i="13"/>
  <c r="F5" i="13"/>
  <c r="F6" i="13" s="1"/>
  <c r="E32" i="18" l="1"/>
  <c r="G55" i="11" l="1"/>
  <c r="G54" i="11"/>
  <c r="F43" i="11"/>
  <c r="F45" i="11" s="1"/>
  <c r="G43" i="11"/>
  <c r="F48" i="11" s="1"/>
  <c r="F50" i="11" s="1"/>
  <c r="M11" i="11" l="1"/>
  <c r="M10" i="11"/>
  <c r="F12" i="18" s="1"/>
  <c r="I43" i="11" l="1"/>
  <c r="J43" i="11"/>
  <c r="G7" i="18" s="1"/>
  <c r="K43" i="11"/>
  <c r="L43" i="11"/>
  <c r="M43" i="11"/>
  <c r="F14" i="18" s="1"/>
  <c r="N43" i="11"/>
  <c r="P43" i="11"/>
  <c r="O43" i="11"/>
  <c r="G45" i="11"/>
  <c r="F5" i="14"/>
  <c r="F6" i="14" s="1"/>
  <c r="F7" i="14" s="1"/>
  <c r="F8" i="14" s="1"/>
  <c r="F9" i="14" s="1"/>
  <c r="F10" i="14" s="1"/>
  <c r="F11" i="14" s="1"/>
  <c r="F12" i="14" s="1"/>
  <c r="G8" i="18" l="1"/>
  <c r="F13" i="14"/>
  <c r="F14" i="14" s="1"/>
  <c r="F15" i="14" s="1"/>
  <c r="F16" i="14" s="1"/>
  <c r="F17" i="14" s="1"/>
  <c r="J12" i="14"/>
  <c r="J9" i="14"/>
  <c r="Q43" i="11"/>
  <c r="F18" i="14" l="1"/>
  <c r="F19" i="14" s="1"/>
  <c r="F20" i="14" s="1"/>
  <c r="F21" i="14" s="1"/>
  <c r="J16" i="14"/>
  <c r="J9" i="18"/>
  <c r="G9" i="18"/>
  <c r="G22" i="18" s="1"/>
  <c r="J22" i="18" l="1"/>
  <c r="J21" i="14"/>
  <c r="F22" i="14"/>
  <c r="F23" i="14" s="1"/>
  <c r="F24" i="14" s="1"/>
  <c r="F25" i="14" s="1"/>
  <c r="F26" i="14" s="1"/>
  <c r="F27" i="14" s="1"/>
  <c r="F28" i="14" s="1"/>
  <c r="F29" i="14" s="1"/>
  <c r="J19" i="14"/>
  <c r="J29" i="14" l="1"/>
  <c r="F30" i="14"/>
  <c r="F31" i="14" s="1"/>
  <c r="F32" i="14" s="1"/>
  <c r="F33" i="14" s="1"/>
  <c r="J24" i="14"/>
  <c r="J26" i="14"/>
  <c r="F34" i="14" l="1"/>
  <c r="J33" i="14"/>
  <c r="F7" i="13"/>
  <c r="F8" i="13" s="1"/>
  <c r="F9" i="13" s="1"/>
  <c r="F10" i="13" s="1"/>
  <c r="F11" i="13" s="1"/>
  <c r="F12" i="13" s="1"/>
  <c r="F13" i="13" s="1"/>
  <c r="F18" i="19" s="1"/>
  <c r="F35" i="14" l="1"/>
  <c r="F16" i="19" s="1"/>
  <c r="F20" i="19" s="1"/>
  <c r="G57" i="11"/>
  <c r="J34" i="14" l="1"/>
  <c r="G53" i="11" s="1"/>
  <c r="G58" i="11" s="1"/>
</calcChain>
</file>

<file path=xl/sharedStrings.xml><?xml version="1.0" encoding="utf-8"?>
<sst xmlns="http://schemas.openxmlformats.org/spreadsheetml/2006/main" count="257" uniqueCount="163">
  <si>
    <t>Excess of Income over Expenditure</t>
  </si>
  <si>
    <t xml:space="preserve">MK Prostate Cancer Support </t>
  </si>
  <si>
    <t>Income £</t>
  </si>
  <si>
    <t>Expenditure £</t>
  </si>
  <si>
    <t>Category</t>
  </si>
  <si>
    <t>Folio</t>
  </si>
  <si>
    <t>Receipt/ref no</t>
  </si>
  <si>
    <t>Date</t>
  </si>
  <si>
    <t>Description</t>
  </si>
  <si>
    <t>Remarks</t>
  </si>
  <si>
    <t>Out £</t>
  </si>
  <si>
    <t>In £</t>
  </si>
  <si>
    <t>Balance £</t>
  </si>
  <si>
    <t>Represented by:</t>
  </si>
  <si>
    <t>Bank</t>
  </si>
  <si>
    <t xml:space="preserve"> </t>
  </si>
  <si>
    <t>Grants</t>
  </si>
  <si>
    <t xml:space="preserve">Milton Keynes Prostate Cancer Support </t>
  </si>
  <si>
    <t>Petty cash</t>
  </si>
  <si>
    <t>Treasurer</t>
  </si>
  <si>
    <t>Chairman</t>
  </si>
  <si>
    <t>Donations</t>
  </si>
  <si>
    <t>Signature</t>
  </si>
  <si>
    <t>Position</t>
  </si>
  <si>
    <t>Raffles</t>
  </si>
  <si>
    <t>BACS</t>
  </si>
  <si>
    <t>Name</t>
  </si>
  <si>
    <t>D Tomlinson</t>
  </si>
  <si>
    <t>S Younan</t>
  </si>
  <si>
    <t>Auditor</t>
  </si>
  <si>
    <t>Unpresented cheque 800051</t>
  </si>
  <si>
    <t>Unpresented cheque 800075</t>
  </si>
  <si>
    <t>T Thornton</t>
  </si>
  <si>
    <t>Notes</t>
  </si>
  <si>
    <t>Income</t>
  </si>
  <si>
    <t>Total income</t>
  </si>
  <si>
    <t>Less: expenditure</t>
  </si>
  <si>
    <t>Total expenditure</t>
  </si>
  <si>
    <t>£</t>
  </si>
  <si>
    <t>Notes to the accounts</t>
  </si>
  <si>
    <t>1)</t>
  </si>
  <si>
    <t>MK Prostate Cancer Support Group</t>
  </si>
  <si>
    <t>Reserves</t>
  </si>
  <si>
    <t>Surplus brought forward</t>
  </si>
  <si>
    <t>Less:</t>
  </si>
  <si>
    <t>Bank balance</t>
  </si>
  <si>
    <t>Total assets</t>
  </si>
  <si>
    <t>D Tomlinson - Treasurer</t>
  </si>
  <si>
    <t>S Younan - Chairman</t>
  </si>
  <si>
    <t>Report of the auditor to the members</t>
  </si>
  <si>
    <t>Bank Statement as at 30/09/2019</t>
  </si>
  <si>
    <t>Balance B/fwd from 30/09/2018</t>
  </si>
  <si>
    <t>Petty Cash as at 30/09/2019</t>
  </si>
  <si>
    <t>B/fwd from 2018</t>
  </si>
  <si>
    <t>Balance Sheet as at 30th September 2019</t>
  </si>
  <si>
    <t>Income and Expenditure for the Year Ending 30/09/2019</t>
  </si>
  <si>
    <t>Excess of Income over Expenditure B/fwd from 2018</t>
  </si>
  <si>
    <t>Expenditure</t>
  </si>
  <si>
    <t>Sundry</t>
  </si>
  <si>
    <t>Analysis</t>
  </si>
  <si>
    <t>Operational</t>
  </si>
  <si>
    <t>Erroneous payment from Tackle</t>
  </si>
  <si>
    <t>Refreshments Elior  Meeting 29/10/18</t>
  </si>
  <si>
    <t>Room Hire Extra Care Meeting 29/10/18</t>
  </si>
  <si>
    <t>Nov Statement</t>
  </si>
  <si>
    <t xml:space="preserve">Refunded </t>
  </si>
  <si>
    <t>Cash</t>
  </si>
  <si>
    <t>Donations -Meeting 29/10/18</t>
  </si>
  <si>
    <t>Raffle -Meeting 29/10/18</t>
  </si>
  <si>
    <t>Refund of erroneous payment from Tackle</t>
  </si>
  <si>
    <t>Net paymet to Graham Fulford re PSA Event</t>
  </si>
  <si>
    <t>Martin Bell Expenses re PSA Event</t>
  </si>
  <si>
    <t>Dec Statement</t>
  </si>
  <si>
    <t>Refreshments Elior  AGM Meeting 10/12/18</t>
  </si>
  <si>
    <t>Room Hire Extra Care Elior  AGM Meeting 10/12/18</t>
  </si>
  <si>
    <t>Raffle -Meeting 10/12/18</t>
  </si>
  <si>
    <t>Donations (exactly) -Meeting 10/12/18</t>
  </si>
  <si>
    <t>To Bank</t>
  </si>
  <si>
    <t>To Petty Cash</t>
  </si>
  <si>
    <t>Martin Bell Expenses re Christmas event</t>
  </si>
  <si>
    <t>David Bucklet re. Website costs</t>
  </si>
  <si>
    <t>Sam Younan expenses</t>
  </si>
  <si>
    <t>Expenses</t>
  </si>
  <si>
    <t>Deposit for Leighton Buzzard May Day Fayre</t>
  </si>
  <si>
    <t>Events</t>
  </si>
  <si>
    <t>Jan statement</t>
  </si>
  <si>
    <t>Mar statement</t>
  </si>
  <si>
    <t>Raffle -Meeting 11/03/2019 to Petty Cash</t>
  </si>
  <si>
    <t>Raffle -Meeting 11/03/19</t>
  </si>
  <si>
    <t>Total</t>
  </si>
  <si>
    <t>Petty Cash</t>
  </si>
  <si>
    <t>Expenses M Bell (e al) Leghton Buzzard May Day Fayre</t>
  </si>
  <si>
    <t>Apr Statement</t>
  </si>
  <si>
    <t>Collection from May Day Fayre</t>
  </si>
  <si>
    <t>Meet and chat reund to Ted Skone (who paid cash to Extracare +£10 room hire)</t>
  </si>
  <si>
    <t>Cash/14</t>
  </si>
  <si>
    <t>£40 Bank £1.44 to Petty Cash</t>
  </si>
  <si>
    <t>Room Hire Extra Care Meeting 17/06/19</t>
  </si>
  <si>
    <t>Refreshments Elior  Meeting 11/03/19</t>
  </si>
  <si>
    <t>Room Hire Extra Care Meeting 11/03/19</t>
  </si>
  <si>
    <t>Raffle -Meeting 10/12/19</t>
  </si>
  <si>
    <t>Donations (exactly) -Meeting 10/12/19</t>
  </si>
  <si>
    <t>Room Hire Extra Care Elior  AGM Meeting 10/12/19</t>
  </si>
  <si>
    <t>Refreshments Elior  AGM Meeting 10/12/19</t>
  </si>
  <si>
    <t>Raffle -Meeting 17/06/19</t>
  </si>
  <si>
    <t>Refreshments Elior  Meeting 17/06/19</t>
  </si>
  <si>
    <t>Donations -Meeting 17/06/19</t>
  </si>
  <si>
    <t>£25 to bank £3.60 to petty cash</t>
  </si>
  <si>
    <t>Donation from Shenley Church End Parish Council</t>
  </si>
  <si>
    <t>May Statement</t>
  </si>
  <si>
    <t>Balance from meeting 17/6/19</t>
  </si>
  <si>
    <t>Room Hire Extra Care Elior  AGM Meeting 11/03/19</t>
  </si>
  <si>
    <t>Refreshments Elior  AGM Meeting 11/03/19</t>
  </si>
  <si>
    <t>Jun Statement</t>
  </si>
  <si>
    <t>Expenes Sam Younan</t>
  </si>
  <si>
    <t>Expenes David Buckley</t>
  </si>
  <si>
    <t>Refreshments Elior Meeting 17/06/19</t>
  </si>
  <si>
    <t>Room Hire Extra Care Elior Meeting 17/06/19</t>
  </si>
  <si>
    <t>D Buckley Sale of PCUK Badges @ MK Central Barbers</t>
  </si>
  <si>
    <t>Jul Statement</t>
  </si>
  <si>
    <t>Expenses Sam Younan</t>
  </si>
  <si>
    <t>Expenses David Buckley</t>
  </si>
  <si>
    <t>Refreshments Elior  Meeting 27/07/19</t>
  </si>
  <si>
    <t>Room Hire Extra Care Meeting 27/07/19</t>
  </si>
  <si>
    <t>Donations -Meeting 27/07/19</t>
  </si>
  <si>
    <t>Cheque</t>
  </si>
  <si>
    <t>Donations from Stony stratford Bank Holiday Fayre</t>
  </si>
  <si>
    <t>Expenses M Bell (et al) Leighton Buzzard May Day Fayre</t>
  </si>
  <si>
    <t>Waitrose Green Token Scheme Buckingham</t>
  </si>
  <si>
    <t>£15 to Bank £2.61 to petty cash</t>
  </si>
  <si>
    <t>Aug Statement</t>
  </si>
  <si>
    <t>Balance of cash from meeting 17/6/19</t>
  </si>
  <si>
    <t>£3 to petty cash</t>
  </si>
  <si>
    <t>Net payment to Graham Fulford re PSA Event</t>
  </si>
  <si>
    <t>Cheques</t>
  </si>
  <si>
    <t>Donations made in the memory of Edward Neal</t>
  </si>
  <si>
    <t>To the BEAT (MKFM) for PSA Event radio advertsing</t>
  </si>
  <si>
    <t>Excess of Income over Expenditure C/fwd to 2020</t>
  </si>
  <si>
    <t>Sep Statement</t>
  </si>
  <si>
    <t>Unpresented cheque 800096</t>
  </si>
  <si>
    <t>Donations from Stony Stratford Bank Holiday Fayre</t>
  </si>
  <si>
    <t>Sale of badge at Shenley Wood Presentation (Violetta)</t>
  </si>
  <si>
    <t>Raffles and Sundry</t>
  </si>
  <si>
    <t>Raffle and donations meeting 26/10/18</t>
  </si>
  <si>
    <t>PSA event (2018)</t>
  </si>
  <si>
    <t>Events Other</t>
  </si>
  <si>
    <t>Income and Expenditure Summary for the Year Ending 30/09/2019</t>
  </si>
  <si>
    <t>Excess of income over expenditure (2018 - Deficit)</t>
  </si>
  <si>
    <t>Waitrose Buckingham Green Token</t>
  </si>
  <si>
    <t>Shenley Church End Parish Council</t>
  </si>
  <si>
    <t>In memory of Edward Neal</t>
  </si>
  <si>
    <t>Donations include</t>
  </si>
  <si>
    <t>PSA event 2019 paid this year</t>
  </si>
  <si>
    <t>Website costs</t>
  </si>
  <si>
    <t>Members meeting costs</t>
  </si>
  <si>
    <t xml:space="preserve">  Excess of income over expenditure for the year (2018 - Deficit)</t>
  </si>
  <si>
    <t>I have examined the Balance Sheet as at 30th September 2019</t>
  </si>
  <si>
    <t>and the attached Income and Expenditure Summary for the year ended 30th September 2019</t>
  </si>
  <si>
    <t>and confirm that they are in agreement with the records and explanations given to me.</t>
  </si>
  <si>
    <t>Signed on 27th November 2019  by:</t>
  </si>
  <si>
    <t>27th November 2019</t>
  </si>
  <si>
    <t>Others</t>
  </si>
  <si>
    <r>
      <rPr>
        <b/>
        <sz val="11"/>
        <color theme="1"/>
        <rFont val="Calibri"/>
        <family val="2"/>
        <scheme val="minor"/>
      </rPr>
      <t>Total reserves</t>
    </r>
    <r>
      <rPr>
        <sz val="11"/>
        <color theme="1"/>
        <rFont val="Calibri"/>
        <family val="2"/>
        <scheme val="minor"/>
      </rPr>
      <t xml:space="preserve"> carried forward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</si>
</sst>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9">
    <xf numFmtId="0" fontId="0" fillId="0" borderId="0" xfId="0"/>
    <xf numFmtId="0" fontId="0" fillId="0" borderId="0" xfId="0" applyBorder="1"/>
    <xf numFmtId="0" fontId="4" fillId="0" borderId="12" xfId="0" applyFont="1" applyBorder="1" applyAlignment="1">
      <alignment horizontal="center"/>
    </xf>
    <xf numFmtId="0" fontId="0" fillId="0" borderId="4" xfId="0" applyBorder="1"/>
    <xf numFmtId="0" fontId="0" fillId="0" borderId="5" xfId="0" applyFont="1" applyBorder="1" applyAlignment="1">
      <alignment horizontal="center" vertical="center"/>
    </xf>
    <xf numFmtId="0" fontId="0" fillId="0" borderId="4" xfId="0" applyFont="1" applyBorder="1"/>
    <xf numFmtId="0" fontId="0" fillId="0" borderId="7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2" fontId="4" fillId="0" borderId="12" xfId="0" applyNumberFormat="1" applyFont="1" applyBorder="1" applyAlignment="1">
      <alignment horizontal="center"/>
    </xf>
    <xf numFmtId="2" fontId="0" fillId="0" borderId="4" xfId="0" applyNumberFormat="1" applyFont="1" applyBorder="1"/>
    <xf numFmtId="2" fontId="0" fillId="0" borderId="4" xfId="1" applyNumberFormat="1" applyFont="1" applyBorder="1"/>
    <xf numFmtId="2" fontId="0" fillId="0" borderId="8" xfId="0" applyNumberFormat="1" applyFont="1" applyBorder="1"/>
    <xf numFmtId="2" fontId="0" fillId="0" borderId="8" xfId="1" applyNumberFormat="1" applyFont="1" applyBorder="1"/>
    <xf numFmtId="2" fontId="0" fillId="0" borderId="0" xfId="0" applyNumberFormat="1"/>
    <xf numFmtId="164" fontId="4" fillId="0" borderId="12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2" fontId="0" fillId="0" borderId="3" xfId="0" applyNumberFormat="1" applyFont="1" applyBorder="1"/>
    <xf numFmtId="0" fontId="5" fillId="0" borderId="0" xfId="0" applyFont="1" applyAlignment="1">
      <alignment vertical="center"/>
    </xf>
    <xf numFmtId="0" fontId="2" fillId="0" borderId="4" xfId="0" applyFont="1" applyBorder="1"/>
    <xf numFmtId="0" fontId="0" fillId="0" borderId="2" xfId="0" applyBorder="1" applyAlignment="1">
      <alignment horizontal="left"/>
    </xf>
    <xf numFmtId="2" fontId="0" fillId="0" borderId="0" xfId="0" applyNumberFormat="1" applyFont="1" applyBorder="1"/>
    <xf numFmtId="0" fontId="0" fillId="0" borderId="4" xfId="0" applyBorder="1" applyAlignment="1">
      <alignment vertical="top"/>
    </xf>
    <xf numFmtId="2" fontId="0" fillId="0" borderId="14" xfId="0" applyNumberFormat="1" applyFont="1" applyBorder="1" applyAlignment="1">
      <alignment horizontal="right" vertical="top"/>
    </xf>
    <xf numFmtId="0" fontId="0" fillId="0" borderId="10" xfId="0" applyFont="1" applyBorder="1" applyAlignment="1">
      <alignment horizontal="center" vertical="center"/>
    </xf>
    <xf numFmtId="1" fontId="0" fillId="0" borderId="4" xfId="0" applyNumberFormat="1" applyFont="1" applyBorder="1"/>
    <xf numFmtId="1" fontId="0" fillId="0" borderId="8" xfId="0" applyNumberFormat="1" applyFont="1" applyBorder="1"/>
    <xf numFmtId="164" fontId="0" fillId="0" borderId="5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0" fontId="7" fillId="0" borderId="4" xfId="0" applyFont="1" applyBorder="1" applyAlignment="1">
      <alignment vertical="top"/>
    </xf>
    <xf numFmtId="2" fontId="0" fillId="0" borderId="18" xfId="0" applyNumberFormat="1" applyFont="1" applyBorder="1" applyAlignment="1">
      <alignment horizontal="right" vertical="top"/>
    </xf>
    <xf numFmtId="2" fontId="0" fillId="0" borderId="6" xfId="0" applyNumberFormat="1" applyFont="1" applyBorder="1" applyAlignment="1"/>
    <xf numFmtId="0" fontId="0" fillId="0" borderId="9" xfId="0" applyFont="1" applyBorder="1" applyAlignment="1"/>
    <xf numFmtId="2" fontId="0" fillId="0" borderId="6" xfId="0" applyNumberForma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2" fontId="0" fillId="0" borderId="14" xfId="0" applyNumberFormat="1" applyFont="1" applyBorder="1" applyAlignment="1">
      <alignment horizontal="right" vertical="center"/>
    </xf>
    <xf numFmtId="2" fontId="0" fillId="0" borderId="9" xfId="0" applyNumberFormat="1" applyFont="1" applyBorder="1" applyAlignment="1">
      <alignment horizontal="right" vertical="center"/>
    </xf>
    <xf numFmtId="2" fontId="0" fillId="0" borderId="4" xfId="0" applyNumberFormat="1" applyFont="1" applyBorder="1" applyAlignment="1">
      <alignment horizontal="right" vertical="center"/>
    </xf>
    <xf numFmtId="2" fontId="1" fillId="0" borderId="4" xfId="1" applyNumberFormat="1" applyFont="1" applyBorder="1" applyAlignment="1">
      <alignment horizontal="right" vertical="center"/>
    </xf>
    <xf numFmtId="2" fontId="6" fillId="0" borderId="4" xfId="0" applyNumberFormat="1" applyFont="1" applyBorder="1" applyAlignment="1">
      <alignment horizontal="right" vertical="center"/>
    </xf>
    <xf numFmtId="2" fontId="0" fillId="0" borderId="8" xfId="1" applyNumberFormat="1" applyFont="1" applyBorder="1" applyAlignment="1">
      <alignment horizontal="right" vertical="center"/>
    </xf>
    <xf numFmtId="2" fontId="0" fillId="0" borderId="4" xfId="0" applyNumberFormat="1" applyFont="1" applyFill="1" applyBorder="1" applyAlignment="1">
      <alignment horizontal="right" vertical="center"/>
    </xf>
    <xf numFmtId="0" fontId="8" fillId="0" borderId="17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19" xfId="0" applyBorder="1"/>
    <xf numFmtId="0" fontId="0" fillId="0" borderId="6" xfId="0" applyBorder="1"/>
    <xf numFmtId="0" fontId="0" fillId="0" borderId="11" xfId="0" applyBorder="1"/>
    <xf numFmtId="0" fontId="0" fillId="0" borderId="9" xfId="0" applyBorder="1"/>
    <xf numFmtId="2" fontId="0" fillId="0" borderId="20" xfId="0" applyNumberFormat="1" applyFont="1" applyBorder="1"/>
    <xf numFmtId="0" fontId="0" fillId="0" borderId="10" xfId="0" applyBorder="1" applyAlignment="1">
      <alignment horizontal="left"/>
    </xf>
    <xf numFmtId="0" fontId="0" fillId="0" borderId="8" xfId="0" applyBorder="1"/>
    <xf numFmtId="0" fontId="9" fillId="0" borderId="1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2" fontId="0" fillId="0" borderId="0" xfId="1" applyNumberFormat="1" applyFont="1" applyBorder="1"/>
    <xf numFmtId="44" fontId="0" fillId="0" borderId="0" xfId="0" applyNumberFormat="1" applyBorder="1"/>
    <xf numFmtId="0" fontId="0" fillId="0" borderId="0" xfId="0" applyFont="1" applyBorder="1"/>
    <xf numFmtId="0" fontId="7" fillId="0" borderId="4" xfId="0" applyFont="1" applyBorder="1"/>
    <xf numFmtId="0" fontId="0" fillId="0" borderId="17" xfId="0" applyBorder="1"/>
    <xf numFmtId="0" fontId="7" fillId="0" borderId="4" xfId="0" applyFont="1" applyBorder="1" applyAlignment="1">
      <alignment vertical="center"/>
    </xf>
    <xf numFmtId="0" fontId="0" fillId="0" borderId="0" xfId="0" applyFill="1" applyBorder="1"/>
    <xf numFmtId="0" fontId="7" fillId="0" borderId="2" xfId="0" applyFont="1" applyBorder="1" applyAlignment="1">
      <alignment horizontal="left"/>
    </xf>
    <xf numFmtId="2" fontId="7" fillId="0" borderId="4" xfId="0" applyNumberFormat="1" applyFont="1" applyBorder="1"/>
    <xf numFmtId="2" fontId="7" fillId="0" borderId="4" xfId="1" applyNumberFormat="1" applyFont="1" applyBorder="1"/>
    <xf numFmtId="2" fontId="0" fillId="0" borderId="4" xfId="1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/>
    <xf numFmtId="0" fontId="0" fillId="0" borderId="2" xfId="0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/>
    </xf>
    <xf numFmtId="2" fontId="0" fillId="0" borderId="6" xfId="0" applyNumberFormat="1" applyBorder="1" applyAlignment="1">
      <alignment horizontal="left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1" fontId="0" fillId="0" borderId="4" xfId="0" applyNumberFormat="1" applyFon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4" xfId="0" applyFont="1" applyFill="1" applyBorder="1"/>
    <xf numFmtId="0" fontId="14" fillId="0" borderId="0" xfId="0" applyFont="1"/>
    <xf numFmtId="0" fontId="5" fillId="0" borderId="19" xfId="0" applyFont="1" applyBorder="1"/>
    <xf numFmtId="0" fontId="5" fillId="0" borderId="0" xfId="0" applyFont="1" applyBorder="1"/>
    <xf numFmtId="0" fontId="10" fillId="0" borderId="0" xfId="0" applyFont="1" applyBorder="1"/>
    <xf numFmtId="0" fontId="3" fillId="0" borderId="19" xfId="0" applyFont="1" applyBorder="1"/>
    <xf numFmtId="0" fontId="3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0" fontId="12" fillId="0" borderId="6" xfId="0" applyFont="1" applyBorder="1"/>
    <xf numFmtId="0" fontId="13" fillId="0" borderId="19" xfId="0" applyFont="1" applyBorder="1"/>
    <xf numFmtId="43" fontId="0" fillId="0" borderId="0" xfId="2" applyFont="1" applyBorder="1"/>
    <xf numFmtId="0" fontId="4" fillId="0" borderId="23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164" fontId="0" fillId="0" borderId="5" xfId="0" applyNumberFormat="1" applyFont="1" applyBorder="1" applyAlignment="1">
      <alignment horizontal="center" vertical="top"/>
    </xf>
    <xf numFmtId="0" fontId="0" fillId="0" borderId="2" xfId="0" applyBorder="1" applyAlignment="1">
      <alignment horizontal="left" vertical="top"/>
    </xf>
    <xf numFmtId="2" fontId="0" fillId="0" borderId="4" xfId="0" applyNumberFormat="1" applyFont="1" applyBorder="1" applyAlignment="1">
      <alignment vertical="top"/>
    </xf>
    <xf numFmtId="2" fontId="0" fillId="0" borderId="4" xfId="1" applyNumberFormat="1" applyFont="1" applyBorder="1" applyAlignment="1">
      <alignment vertical="top"/>
    </xf>
    <xf numFmtId="44" fontId="0" fillId="0" borderId="0" xfId="0" applyNumberFormat="1"/>
    <xf numFmtId="164" fontId="0" fillId="0" borderId="37" xfId="0" applyNumberFormat="1" applyFont="1" applyBorder="1" applyAlignment="1">
      <alignment horizontal="center" vertical="top"/>
    </xf>
    <xf numFmtId="0" fontId="0" fillId="0" borderId="40" xfId="0" applyBorder="1" applyAlignment="1">
      <alignment horizontal="left" vertical="top"/>
    </xf>
    <xf numFmtId="0" fontId="0" fillId="0" borderId="38" xfId="0" applyBorder="1" applyAlignment="1">
      <alignment vertical="top"/>
    </xf>
    <xf numFmtId="2" fontId="0" fillId="0" borderId="38" xfId="0" applyNumberFormat="1" applyFont="1" applyBorder="1" applyAlignment="1">
      <alignment vertical="top"/>
    </xf>
    <xf numFmtId="2" fontId="0" fillId="0" borderId="38" xfId="1" applyNumberFormat="1" applyFont="1" applyBorder="1" applyAlignment="1">
      <alignment vertical="top"/>
    </xf>
    <xf numFmtId="2" fontId="0" fillId="0" borderId="39" xfId="0" applyNumberFormat="1" applyFont="1" applyBorder="1" applyAlignment="1">
      <alignment horizontal="right" vertical="top"/>
    </xf>
    <xf numFmtId="0" fontId="0" fillId="0" borderId="32" xfId="0" applyBorder="1"/>
    <xf numFmtId="44" fontId="0" fillId="0" borderId="32" xfId="0" applyNumberFormat="1" applyBorder="1"/>
    <xf numFmtId="2" fontId="0" fillId="0" borderId="4" xfId="0" applyNumberFormat="1" applyFont="1" applyBorder="1" applyAlignment="1">
      <alignment vertical="center"/>
    </xf>
    <xf numFmtId="2" fontId="0" fillId="0" borderId="4" xfId="1" applyNumberFormat="1" applyFont="1" applyBorder="1" applyAlignment="1">
      <alignment vertical="center"/>
    </xf>
    <xf numFmtId="2" fontId="4" fillId="0" borderId="19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/>
    </xf>
    <xf numFmtId="2" fontId="0" fillId="0" borderId="6" xfId="0" applyNumberFormat="1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2" fontId="0" fillId="0" borderId="19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2" fontId="0" fillId="0" borderId="0" xfId="1" applyNumberFormat="1" applyFont="1" applyBorder="1" applyAlignment="1">
      <alignment vertical="center"/>
    </xf>
    <xf numFmtId="2" fontId="0" fillId="0" borderId="6" xfId="0" applyNumberFormat="1" applyFont="1" applyBorder="1" applyAlignment="1">
      <alignment vertical="center"/>
    </xf>
    <xf numFmtId="2" fontId="2" fillId="0" borderId="3" xfId="0" applyNumberFormat="1" applyFont="1" applyBorder="1" applyAlignment="1">
      <alignment vertical="center"/>
    </xf>
    <xf numFmtId="2" fontId="0" fillId="0" borderId="3" xfId="0" applyNumberFormat="1" applyFont="1" applyBorder="1" applyAlignment="1">
      <alignment vertical="center"/>
    </xf>
    <xf numFmtId="2" fontId="0" fillId="0" borderId="32" xfId="0" applyNumberFormat="1" applyBorder="1" applyAlignment="1">
      <alignment vertical="center"/>
    </xf>
    <xf numFmtId="2" fontId="0" fillId="0" borderId="43" xfId="0" applyNumberFormat="1" applyBorder="1"/>
    <xf numFmtId="2" fontId="0" fillId="0" borderId="44" xfId="0" applyNumberFormat="1" applyBorder="1"/>
    <xf numFmtId="2" fontId="0" fillId="0" borderId="45" xfId="0" applyNumberFormat="1" applyBorder="1"/>
    <xf numFmtId="0" fontId="0" fillId="0" borderId="0" xfId="0" applyFont="1" applyBorder="1" applyAlignment="1">
      <alignment horizontal="left" vertical="center"/>
    </xf>
    <xf numFmtId="2" fontId="4" fillId="0" borderId="46" xfId="0" applyNumberFormat="1" applyFont="1" applyFill="1" applyBorder="1" applyAlignment="1">
      <alignment horizontal="center" vertical="center"/>
    </xf>
    <xf numFmtId="2" fontId="0" fillId="0" borderId="47" xfId="0" applyNumberFormat="1" applyBorder="1" applyAlignment="1">
      <alignment vertical="center"/>
    </xf>
    <xf numFmtId="2" fontId="0" fillId="0" borderId="49" xfId="0" applyNumberFormat="1" applyBorder="1"/>
    <xf numFmtId="2" fontId="0" fillId="0" borderId="41" xfId="0" applyNumberFormat="1" applyBorder="1" applyAlignment="1">
      <alignment vertical="center"/>
    </xf>
    <xf numFmtId="2" fontId="0" fillId="0" borderId="48" xfId="0" applyNumberFormat="1" applyBorder="1" applyAlignment="1">
      <alignment vertical="center"/>
    </xf>
    <xf numFmtId="2" fontId="0" fillId="0" borderId="42" xfId="0" applyNumberFormat="1" applyBorder="1" applyAlignment="1">
      <alignment vertical="center"/>
    </xf>
    <xf numFmtId="0" fontId="2" fillId="0" borderId="23" xfId="0" applyFont="1" applyBorder="1"/>
    <xf numFmtId="0" fontId="2" fillId="0" borderId="24" xfId="0" applyFont="1" applyBorder="1"/>
    <xf numFmtId="0" fontId="2" fillId="0" borderId="12" xfId="0" applyFont="1" applyBorder="1" applyAlignment="1">
      <alignment horizontal="right"/>
    </xf>
    <xf numFmtId="2" fontId="0" fillId="0" borderId="4" xfId="0" applyNumberFormat="1" applyFont="1" applyFill="1" applyBorder="1" applyAlignment="1">
      <alignment vertical="center"/>
    </xf>
    <xf numFmtId="2" fontId="0" fillId="0" borderId="50" xfId="0" applyNumberFormat="1" applyBorder="1"/>
    <xf numFmtId="2" fontId="0" fillId="0" borderId="51" xfId="0" applyNumberFormat="1" applyBorder="1"/>
    <xf numFmtId="2" fontId="0" fillId="2" borderId="6" xfId="0" applyNumberFormat="1" applyFont="1" applyFill="1" applyBorder="1" applyAlignment="1">
      <alignment horizontal="left" vertical="center"/>
    </xf>
    <xf numFmtId="2" fontId="0" fillId="2" borderId="4" xfId="0" applyNumberFormat="1" applyFont="1" applyFill="1" applyBorder="1" applyAlignment="1">
      <alignment vertical="center"/>
    </xf>
    <xf numFmtId="2" fontId="0" fillId="0" borderId="32" xfId="0" applyNumberFormat="1" applyBorder="1"/>
    <xf numFmtId="1" fontId="0" fillId="0" borderId="0" xfId="0" applyNumberFormat="1" applyBorder="1"/>
    <xf numFmtId="1" fontId="0" fillId="0" borderId="11" xfId="0" applyNumberFormat="1" applyBorder="1"/>
    <xf numFmtId="164" fontId="0" fillId="0" borderId="4" xfId="0" applyNumberFormat="1" applyBorder="1" applyAlignment="1">
      <alignment horizontal="center"/>
    </xf>
    <xf numFmtId="1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5" xfId="0" applyFont="1" applyBorder="1"/>
    <xf numFmtId="0" fontId="0" fillId="0" borderId="28" xfId="0" applyBorder="1" applyAlignment="1">
      <alignment vertical="center"/>
    </xf>
    <xf numFmtId="0" fontId="0" fillId="0" borderId="53" xfId="0" applyBorder="1"/>
    <xf numFmtId="0" fontId="0" fillId="0" borderId="1" xfId="0" applyBorder="1"/>
    <xf numFmtId="0" fontId="0" fillId="0" borderId="54" xfId="0" applyBorder="1" applyAlignment="1">
      <alignment vertical="center"/>
    </xf>
    <xf numFmtId="0" fontId="0" fillId="0" borderId="55" xfId="0" applyBorder="1"/>
    <xf numFmtId="0" fontId="0" fillId="0" borderId="2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64" fontId="0" fillId="0" borderId="5" xfId="0" applyNumberFormat="1" applyBorder="1" applyAlignment="1">
      <alignment horizontal="center"/>
    </xf>
    <xf numFmtId="3" fontId="0" fillId="0" borderId="19" xfId="0" applyNumberFormat="1" applyFont="1" applyBorder="1"/>
    <xf numFmtId="3" fontId="0" fillId="0" borderId="0" xfId="0" applyNumberFormat="1" applyFont="1" applyBorder="1"/>
    <xf numFmtId="3" fontId="0" fillId="0" borderId="0" xfId="2" applyNumberFormat="1" applyFont="1" applyBorder="1"/>
    <xf numFmtId="3" fontId="0" fillId="0" borderId="6" xfId="0" applyNumberFormat="1" applyFont="1" applyBorder="1"/>
    <xf numFmtId="3" fontId="0" fillId="0" borderId="0" xfId="0" applyNumberFormat="1" applyFont="1" applyBorder="1" applyAlignment="1">
      <alignment horizontal="center"/>
    </xf>
    <xf numFmtId="3" fontId="0" fillId="0" borderId="21" xfId="2" applyNumberFormat="1" applyFont="1" applyBorder="1"/>
    <xf numFmtId="3" fontId="0" fillId="0" borderId="22" xfId="2" applyNumberFormat="1" applyFont="1" applyBorder="1"/>
    <xf numFmtId="3" fontId="2" fillId="0" borderId="19" xfId="0" applyNumberFormat="1" applyFont="1" applyBorder="1"/>
    <xf numFmtId="3" fontId="0" fillId="0" borderId="0" xfId="0" applyNumberFormat="1" applyFont="1"/>
    <xf numFmtId="3" fontId="0" fillId="0" borderId="0" xfId="2" applyNumberFormat="1" applyFont="1" applyFill="1" applyBorder="1"/>
    <xf numFmtId="3" fontId="0" fillId="0" borderId="0" xfId="0" applyNumberFormat="1" applyFont="1" applyFill="1" applyBorder="1"/>
    <xf numFmtId="3" fontId="0" fillId="0" borderId="32" xfId="0" applyNumberFormat="1" applyFont="1" applyBorder="1"/>
    <xf numFmtId="3" fontId="0" fillId="0" borderId="32" xfId="2" applyNumberFormat="1" applyFont="1" applyBorder="1"/>
    <xf numFmtId="3" fontId="0" fillId="0" borderId="0" xfId="2" applyNumberFormat="1" applyFont="1" applyBorder="1" applyAlignment="1">
      <alignment horizontal="right"/>
    </xf>
    <xf numFmtId="3" fontId="7" fillId="0" borderId="33" xfId="2" applyNumberFormat="1" applyFont="1" applyBorder="1"/>
    <xf numFmtId="3" fontId="16" fillId="0" borderId="0" xfId="2" applyNumberFormat="1" applyFont="1" applyBorder="1"/>
    <xf numFmtId="3" fontId="7" fillId="0" borderId="34" xfId="2" applyNumberFormat="1" applyFont="1" applyBorder="1"/>
    <xf numFmtId="3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 horizontal="right"/>
    </xf>
    <xf numFmtId="3" fontId="7" fillId="0" borderId="33" xfId="2" applyNumberFormat="1" applyFont="1" applyBorder="1" applyAlignment="1">
      <alignment horizontal="right" vertical="center"/>
    </xf>
    <xf numFmtId="3" fontId="14" fillId="0" borderId="0" xfId="0" applyNumberFormat="1" applyFont="1" applyBorder="1"/>
    <xf numFmtId="3" fontId="0" fillId="0" borderId="17" xfId="0" applyNumberFormat="1" applyFont="1" applyBorder="1"/>
    <xf numFmtId="3" fontId="0" fillId="0" borderId="11" xfId="0" applyNumberFormat="1" applyFont="1" applyBorder="1"/>
    <xf numFmtId="3" fontId="0" fillId="0" borderId="11" xfId="0" applyNumberFormat="1" applyFont="1" applyBorder="1" applyAlignment="1">
      <alignment horizontal="right" vertical="center"/>
    </xf>
    <xf numFmtId="3" fontId="0" fillId="0" borderId="9" xfId="0" applyNumberFormat="1" applyFont="1" applyBorder="1"/>
    <xf numFmtId="3" fontId="15" fillId="0" borderId="0" xfId="0" applyNumberFormat="1" applyFont="1" applyBorder="1"/>
    <xf numFmtId="3" fontId="0" fillId="0" borderId="33" xfId="2" applyNumberFormat="1" applyFont="1" applyBorder="1"/>
    <xf numFmtId="3" fontId="2" fillId="0" borderId="0" xfId="0" applyNumberFormat="1" applyFont="1" applyBorder="1"/>
    <xf numFmtId="0" fontId="3" fillId="0" borderId="1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6699"/>
      <color rgb="FFFFFF99"/>
      <color rgb="FFFFCC66"/>
      <color rgb="FF99FF99"/>
      <color rgb="FFCCECFF"/>
      <color rgb="FFFF99CC"/>
      <color rgb="FFCCFF99"/>
      <color rgb="FFCCCC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3"/>
  <sheetViews>
    <sheetView zoomScaleNormal="100" workbookViewId="0">
      <pane ySplit="3" topLeftCell="A4" activePane="bottomLeft" state="frozen"/>
      <selection pane="bottomLeft" activeCell="D7" sqref="D7"/>
    </sheetView>
  </sheetViews>
  <sheetFormatPr defaultRowHeight="15" x14ac:dyDescent="0.25"/>
  <cols>
    <col min="1" max="1" width="7" customWidth="1"/>
    <col min="2" max="2" width="12" bestFit="1" customWidth="1"/>
    <col min="3" max="3" width="16" bestFit="1" customWidth="1"/>
    <col min="4" max="4" width="58" customWidth="1"/>
    <col min="5" max="5" width="10" style="13" bestFit="1" customWidth="1"/>
    <col min="6" max="6" width="14" style="13" customWidth="1"/>
    <col min="7" max="7" width="16" style="13" bestFit="1" customWidth="1"/>
    <col min="8" max="8" width="27.5703125" customWidth="1"/>
    <col min="9" max="9" width="8" bestFit="1" customWidth="1"/>
    <col min="10" max="10" width="11.5703125" bestFit="1" customWidth="1"/>
    <col min="11" max="11" width="8.140625" bestFit="1" customWidth="1"/>
    <col min="12" max="12" width="8.28515625" bestFit="1" customWidth="1"/>
    <col min="13" max="13" width="11.42578125" bestFit="1" customWidth="1"/>
    <col min="14" max="14" width="11.5703125" bestFit="1" customWidth="1"/>
    <col min="15" max="15" width="13.42578125" bestFit="1" customWidth="1"/>
    <col min="16" max="16" width="10.85546875" bestFit="1" customWidth="1"/>
  </cols>
  <sheetData>
    <row r="1" spans="1:16" ht="25.15" customHeight="1" thickBot="1" x14ac:dyDescent="0.3">
      <c r="A1" s="193" t="s">
        <v>1</v>
      </c>
      <c r="B1" s="194"/>
      <c r="C1" s="194"/>
      <c r="D1" s="194"/>
      <c r="E1" s="194"/>
      <c r="F1" s="194"/>
      <c r="G1" s="194"/>
      <c r="H1" s="194"/>
      <c r="I1" s="190" t="s">
        <v>59</v>
      </c>
      <c r="J1" s="191"/>
      <c r="K1" s="191"/>
      <c r="L1" s="191"/>
      <c r="M1" s="191"/>
      <c r="N1" s="191"/>
      <c r="O1" s="191"/>
      <c r="P1" s="192"/>
    </row>
    <row r="2" spans="1:16" ht="30" customHeight="1" thickBot="1" x14ac:dyDescent="0.3">
      <c r="A2" s="195" t="s">
        <v>55</v>
      </c>
      <c r="B2" s="196"/>
      <c r="C2" s="196"/>
      <c r="D2" s="196"/>
      <c r="E2" s="196"/>
      <c r="F2" s="196"/>
      <c r="G2" s="196"/>
      <c r="H2" s="196"/>
      <c r="I2" s="189" t="s">
        <v>34</v>
      </c>
      <c r="J2" s="189"/>
      <c r="K2" s="189"/>
      <c r="L2" s="189"/>
      <c r="M2" s="189" t="s">
        <v>57</v>
      </c>
      <c r="N2" s="189"/>
      <c r="O2" s="189"/>
      <c r="P2" s="189"/>
    </row>
    <row r="3" spans="1:16" ht="22.15" customHeight="1" thickBot="1" x14ac:dyDescent="0.35">
      <c r="A3" s="2" t="s">
        <v>5</v>
      </c>
      <c r="B3" s="14" t="s">
        <v>7</v>
      </c>
      <c r="C3" s="2" t="s">
        <v>6</v>
      </c>
      <c r="D3" s="2" t="s">
        <v>8</v>
      </c>
      <c r="E3" s="8" t="s">
        <v>4</v>
      </c>
      <c r="F3" s="8" t="s">
        <v>2</v>
      </c>
      <c r="G3" s="8" t="s">
        <v>3</v>
      </c>
      <c r="H3" s="98" t="s">
        <v>9</v>
      </c>
      <c r="I3" s="99" t="s">
        <v>16</v>
      </c>
      <c r="J3" s="99" t="s">
        <v>21</v>
      </c>
      <c r="K3" s="99" t="s">
        <v>24</v>
      </c>
      <c r="L3" s="99" t="s">
        <v>58</v>
      </c>
      <c r="M3" s="99" t="s">
        <v>84</v>
      </c>
      <c r="N3" s="99" t="s">
        <v>21</v>
      </c>
      <c r="O3" s="99" t="s">
        <v>60</v>
      </c>
      <c r="P3" s="99" t="s">
        <v>82</v>
      </c>
    </row>
    <row r="4" spans="1:16" ht="22.15" customHeight="1" x14ac:dyDescent="0.25">
      <c r="A4" s="71">
        <v>3</v>
      </c>
      <c r="B4" s="79">
        <v>43411</v>
      </c>
      <c r="C4" s="34" t="s">
        <v>25</v>
      </c>
      <c r="D4" s="57" t="s">
        <v>61</v>
      </c>
      <c r="E4" s="83"/>
      <c r="F4" s="113">
        <v>326.27</v>
      </c>
      <c r="G4" s="114"/>
      <c r="H4" s="130" t="s">
        <v>65</v>
      </c>
      <c r="I4" s="115"/>
      <c r="J4" s="116"/>
      <c r="K4" s="116"/>
      <c r="L4" s="116"/>
      <c r="M4" s="131"/>
      <c r="N4" s="116"/>
      <c r="O4" s="116"/>
      <c r="P4" s="117"/>
    </row>
    <row r="5" spans="1:16" ht="18" customHeight="1" x14ac:dyDescent="0.25">
      <c r="A5" s="71">
        <v>1</v>
      </c>
      <c r="B5" s="79">
        <v>43402</v>
      </c>
      <c r="C5" s="82">
        <v>800076</v>
      </c>
      <c r="D5" s="65" t="s">
        <v>63</v>
      </c>
      <c r="E5" s="83">
        <v>61</v>
      </c>
      <c r="F5" s="113"/>
      <c r="G5" s="114">
        <v>10</v>
      </c>
      <c r="H5" s="118"/>
      <c r="I5" s="120"/>
      <c r="J5" s="84"/>
      <c r="K5" s="84"/>
      <c r="L5" s="84"/>
      <c r="M5" s="132"/>
      <c r="N5" s="84"/>
      <c r="O5" s="84">
        <v>10</v>
      </c>
      <c r="P5" s="32"/>
    </row>
    <row r="6" spans="1:16" ht="18" customHeight="1" x14ac:dyDescent="0.25">
      <c r="A6" s="71">
        <v>2</v>
      </c>
      <c r="B6" s="79">
        <v>43402</v>
      </c>
      <c r="C6" s="82">
        <v>800077</v>
      </c>
      <c r="D6" s="65" t="s">
        <v>62</v>
      </c>
      <c r="E6" s="83">
        <v>62</v>
      </c>
      <c r="F6" s="113"/>
      <c r="G6" s="114">
        <v>25</v>
      </c>
      <c r="H6" s="118"/>
      <c r="I6" s="120"/>
      <c r="J6" s="84"/>
      <c r="K6" s="84"/>
      <c r="L6" s="84"/>
      <c r="M6" s="132"/>
      <c r="N6" s="84"/>
      <c r="O6" s="84">
        <v>25</v>
      </c>
      <c r="P6" s="32"/>
    </row>
    <row r="7" spans="1:16" ht="18" customHeight="1" x14ac:dyDescent="0.25">
      <c r="A7" s="71"/>
      <c r="B7" s="79">
        <v>43402</v>
      </c>
      <c r="C7" s="82" t="s">
        <v>66</v>
      </c>
      <c r="D7" s="65" t="s">
        <v>67</v>
      </c>
      <c r="E7" s="83">
        <v>12</v>
      </c>
      <c r="F7" s="113">
        <v>5</v>
      </c>
      <c r="G7" s="114"/>
      <c r="H7" s="118"/>
      <c r="I7" s="120"/>
      <c r="J7" s="84">
        <v>5</v>
      </c>
      <c r="K7" s="84"/>
      <c r="L7" s="84"/>
      <c r="M7" s="132"/>
      <c r="N7" s="84"/>
      <c r="O7" s="84"/>
      <c r="P7" s="32"/>
    </row>
    <row r="8" spans="1:16" ht="18" customHeight="1" x14ac:dyDescent="0.25">
      <c r="A8" s="71"/>
      <c r="B8" s="79">
        <v>43402</v>
      </c>
      <c r="C8" s="82" t="s">
        <v>66</v>
      </c>
      <c r="D8" s="65" t="s">
        <v>68</v>
      </c>
      <c r="E8" s="83">
        <v>31</v>
      </c>
      <c r="F8" s="113">
        <v>12</v>
      </c>
      <c r="G8" s="114"/>
      <c r="H8" s="118"/>
      <c r="I8" s="120"/>
      <c r="J8" s="84"/>
      <c r="K8" s="84">
        <v>12</v>
      </c>
      <c r="L8" s="84"/>
      <c r="M8" s="132"/>
      <c r="N8" s="84"/>
      <c r="O8" s="84"/>
      <c r="P8" s="32"/>
    </row>
    <row r="9" spans="1:16" ht="18" customHeight="1" x14ac:dyDescent="0.25">
      <c r="A9" s="71">
        <v>3</v>
      </c>
      <c r="B9" s="79">
        <v>43440</v>
      </c>
      <c r="C9" s="67">
        <v>800080</v>
      </c>
      <c r="D9" s="21" t="s">
        <v>69</v>
      </c>
      <c r="F9" s="113"/>
      <c r="G9" s="68">
        <v>326.27</v>
      </c>
      <c r="H9" s="118"/>
      <c r="I9" s="120"/>
      <c r="J9" s="84"/>
      <c r="K9" s="84"/>
      <c r="L9" s="84"/>
      <c r="M9" s="132"/>
      <c r="N9" s="84"/>
      <c r="O9" s="84"/>
      <c r="P9" s="32"/>
    </row>
    <row r="10" spans="1:16" ht="18" customHeight="1" x14ac:dyDescent="0.25">
      <c r="A10" s="71">
        <v>4</v>
      </c>
      <c r="B10" s="79">
        <v>43441</v>
      </c>
      <c r="C10" s="82">
        <v>800079</v>
      </c>
      <c r="D10" s="65" t="s">
        <v>133</v>
      </c>
      <c r="E10" s="83"/>
      <c r="F10" s="113"/>
      <c r="G10" s="114">
        <v>455.55</v>
      </c>
      <c r="H10" s="119"/>
      <c r="I10" s="120"/>
      <c r="J10" s="84"/>
      <c r="K10" s="84"/>
      <c r="L10" s="84"/>
      <c r="M10" s="132">
        <f>G10</f>
        <v>455.55</v>
      </c>
      <c r="N10" s="84"/>
      <c r="O10" s="84"/>
      <c r="P10" s="32"/>
    </row>
    <row r="11" spans="1:16" ht="18" customHeight="1" x14ac:dyDescent="0.25">
      <c r="A11" s="71">
        <v>5</v>
      </c>
      <c r="B11" s="79">
        <v>43448</v>
      </c>
      <c r="C11" s="82">
        <v>800078</v>
      </c>
      <c r="D11" s="65" t="s">
        <v>71</v>
      </c>
      <c r="E11" s="83"/>
      <c r="F11" s="113"/>
      <c r="G11" s="114">
        <v>28.8</v>
      </c>
      <c r="H11" s="119"/>
      <c r="I11" s="120"/>
      <c r="J11" s="84"/>
      <c r="K11" s="84"/>
      <c r="L11" s="84"/>
      <c r="M11" s="132">
        <f>G11</f>
        <v>28.8</v>
      </c>
      <c r="N11" s="84"/>
      <c r="O11" s="84"/>
      <c r="P11" s="32"/>
    </row>
    <row r="12" spans="1:16" ht="18" customHeight="1" x14ac:dyDescent="0.25">
      <c r="A12" s="71">
        <v>6</v>
      </c>
      <c r="B12" s="79">
        <v>43809</v>
      </c>
      <c r="C12" s="67">
        <v>800081</v>
      </c>
      <c r="D12" s="65" t="s">
        <v>103</v>
      </c>
      <c r="E12" s="83"/>
      <c r="F12" s="113"/>
      <c r="G12" s="114">
        <v>25</v>
      </c>
      <c r="H12" s="119"/>
      <c r="I12" s="120"/>
      <c r="J12" s="84"/>
      <c r="K12" s="84"/>
      <c r="L12" s="84"/>
      <c r="M12" s="132"/>
      <c r="N12" s="84"/>
      <c r="O12" s="84">
        <v>25</v>
      </c>
      <c r="P12" s="32"/>
    </row>
    <row r="13" spans="1:16" ht="18" customHeight="1" x14ac:dyDescent="0.25">
      <c r="A13" s="71">
        <v>7</v>
      </c>
      <c r="B13" s="79">
        <v>43809</v>
      </c>
      <c r="C13" s="67">
        <v>800082</v>
      </c>
      <c r="D13" s="65" t="s">
        <v>102</v>
      </c>
      <c r="E13" s="83"/>
      <c r="F13" s="113"/>
      <c r="G13" s="114">
        <v>10</v>
      </c>
      <c r="H13" s="119"/>
      <c r="I13" s="120"/>
      <c r="J13" s="84"/>
      <c r="K13" s="84"/>
      <c r="L13" s="84"/>
      <c r="M13" s="132"/>
      <c r="N13" s="84"/>
      <c r="O13" s="84">
        <v>10</v>
      </c>
      <c r="P13" s="32"/>
    </row>
    <row r="14" spans="1:16" ht="18" customHeight="1" x14ac:dyDescent="0.25">
      <c r="A14" s="4">
        <v>8</v>
      </c>
      <c r="B14" s="79">
        <v>43809</v>
      </c>
      <c r="C14" s="82" t="s">
        <v>66</v>
      </c>
      <c r="D14" s="65" t="s">
        <v>101</v>
      </c>
      <c r="E14" s="83"/>
      <c r="F14" s="113">
        <v>25</v>
      </c>
      <c r="G14" s="113"/>
      <c r="H14" s="118" t="s">
        <v>77</v>
      </c>
      <c r="I14" s="120"/>
      <c r="J14" s="84">
        <v>25</v>
      </c>
      <c r="L14" s="84"/>
      <c r="M14" s="132"/>
      <c r="N14" s="84"/>
      <c r="O14" s="84"/>
      <c r="P14" s="32"/>
    </row>
    <row r="15" spans="1:16" ht="18" customHeight="1" x14ac:dyDescent="0.25">
      <c r="A15" s="4"/>
      <c r="B15" s="79">
        <v>43809</v>
      </c>
      <c r="C15" s="82" t="s">
        <v>66</v>
      </c>
      <c r="D15" s="65" t="s">
        <v>100</v>
      </c>
      <c r="E15" s="83"/>
      <c r="F15" s="113">
        <v>2.2999999999999998</v>
      </c>
      <c r="G15" s="113"/>
      <c r="H15" s="118" t="s">
        <v>78</v>
      </c>
      <c r="I15" s="120"/>
      <c r="K15" s="84">
        <v>2.2999999999999998</v>
      </c>
      <c r="L15" s="84"/>
      <c r="M15" s="132"/>
      <c r="N15" s="84"/>
      <c r="O15" s="84"/>
      <c r="P15" s="32"/>
    </row>
    <row r="16" spans="1:16" ht="18" customHeight="1" x14ac:dyDescent="0.25">
      <c r="A16" s="76">
        <v>9</v>
      </c>
      <c r="B16" s="79">
        <v>43493</v>
      </c>
      <c r="C16" s="67">
        <v>800083</v>
      </c>
      <c r="D16" s="65" t="s">
        <v>79</v>
      </c>
      <c r="E16" s="83"/>
      <c r="F16" s="113"/>
      <c r="G16" s="113">
        <v>74.19</v>
      </c>
      <c r="H16" s="118"/>
      <c r="I16" s="120"/>
      <c r="J16" s="84"/>
      <c r="K16" s="84"/>
      <c r="L16" s="84"/>
      <c r="M16" s="132">
        <v>74.19</v>
      </c>
      <c r="N16" s="84"/>
      <c r="O16" s="84"/>
      <c r="P16" s="32"/>
    </row>
    <row r="17" spans="1:16" ht="18" customHeight="1" x14ac:dyDescent="0.25">
      <c r="A17" s="4">
        <v>10</v>
      </c>
      <c r="B17" s="79">
        <v>43493</v>
      </c>
      <c r="C17" s="67">
        <v>800085</v>
      </c>
      <c r="D17" s="65" t="s">
        <v>80</v>
      </c>
      <c r="E17" s="83"/>
      <c r="F17" s="113"/>
      <c r="G17" s="113">
        <v>122.28</v>
      </c>
      <c r="H17" s="118"/>
      <c r="I17" s="120"/>
      <c r="J17" s="84"/>
      <c r="K17" s="84"/>
      <c r="L17" s="84"/>
      <c r="M17" s="132"/>
      <c r="N17" s="84"/>
      <c r="O17" s="84">
        <v>122.28</v>
      </c>
      <c r="P17" s="32"/>
    </row>
    <row r="18" spans="1:16" ht="18" customHeight="1" x14ac:dyDescent="0.25">
      <c r="A18" s="4">
        <v>11</v>
      </c>
      <c r="B18" s="15">
        <v>43545</v>
      </c>
      <c r="C18" s="67">
        <v>800084</v>
      </c>
      <c r="D18" s="57" t="s">
        <v>81</v>
      </c>
      <c r="E18" s="83"/>
      <c r="F18" s="113"/>
      <c r="G18" s="113">
        <v>23.66</v>
      </c>
      <c r="H18" s="118"/>
      <c r="I18" s="120"/>
      <c r="J18" s="84"/>
      <c r="K18" s="84"/>
      <c r="L18" s="84"/>
      <c r="M18" s="132"/>
      <c r="N18" s="84"/>
      <c r="O18" s="84"/>
      <c r="P18" s="32">
        <v>23.66</v>
      </c>
    </row>
    <row r="19" spans="1:16" ht="18" customHeight="1" x14ac:dyDescent="0.25">
      <c r="A19" s="4"/>
      <c r="B19" s="15">
        <v>43509</v>
      </c>
      <c r="C19" s="67">
        <v>800086</v>
      </c>
      <c r="D19" s="65" t="s">
        <v>83</v>
      </c>
      <c r="E19" s="83"/>
      <c r="F19" s="113"/>
      <c r="G19" s="113">
        <v>25</v>
      </c>
      <c r="H19" s="118"/>
      <c r="I19" s="120"/>
      <c r="J19" s="84"/>
      <c r="K19" s="84"/>
      <c r="L19" s="84"/>
      <c r="M19" s="132">
        <v>25</v>
      </c>
      <c r="N19" s="84"/>
      <c r="O19" s="84"/>
      <c r="P19" s="32"/>
    </row>
    <row r="20" spans="1:16" ht="18" customHeight="1" x14ac:dyDescent="0.25">
      <c r="A20" s="4"/>
      <c r="B20" s="79">
        <v>43535</v>
      </c>
      <c r="C20" s="82" t="s">
        <v>66</v>
      </c>
      <c r="D20" s="65" t="s">
        <v>87</v>
      </c>
      <c r="E20" s="83"/>
      <c r="F20" s="113">
        <v>8</v>
      </c>
      <c r="G20" s="113"/>
      <c r="H20" s="118"/>
      <c r="I20" s="120"/>
      <c r="J20" s="84"/>
      <c r="K20" s="84">
        <v>8</v>
      </c>
      <c r="L20" s="84"/>
      <c r="M20" s="132"/>
      <c r="N20" s="84"/>
      <c r="O20" s="84"/>
      <c r="P20" s="32"/>
    </row>
    <row r="21" spans="1:16" ht="18" customHeight="1" x14ac:dyDescent="0.25">
      <c r="A21" s="4">
        <v>12</v>
      </c>
      <c r="B21" s="79">
        <v>43535</v>
      </c>
      <c r="C21" s="67">
        <v>800087</v>
      </c>
      <c r="D21" s="65" t="s">
        <v>98</v>
      </c>
      <c r="E21" s="83"/>
      <c r="F21" s="113"/>
      <c r="G21" s="114">
        <v>25</v>
      </c>
      <c r="H21" s="118"/>
      <c r="I21" s="120"/>
      <c r="J21" s="84"/>
      <c r="K21" s="84"/>
      <c r="L21" s="84"/>
      <c r="M21" s="132"/>
      <c r="N21" s="84"/>
      <c r="O21" s="84">
        <v>25</v>
      </c>
      <c r="P21" s="32"/>
    </row>
    <row r="22" spans="1:16" ht="18" customHeight="1" x14ac:dyDescent="0.25">
      <c r="A22" s="4">
        <v>13</v>
      </c>
      <c r="B22" s="79">
        <v>43535</v>
      </c>
      <c r="C22" s="67">
        <v>800088</v>
      </c>
      <c r="D22" s="65" t="s">
        <v>99</v>
      </c>
      <c r="E22" s="83"/>
      <c r="F22" s="113"/>
      <c r="G22" s="114">
        <v>10</v>
      </c>
      <c r="H22" s="118"/>
      <c r="I22" s="120"/>
      <c r="J22" s="84"/>
      <c r="K22" s="84"/>
      <c r="L22" s="84"/>
      <c r="M22" s="132"/>
      <c r="N22" s="84"/>
      <c r="O22" s="84">
        <v>10</v>
      </c>
      <c r="P22" s="32"/>
    </row>
    <row r="23" spans="1:16" ht="18" customHeight="1" x14ac:dyDescent="0.25">
      <c r="A23" s="4">
        <v>14</v>
      </c>
      <c r="B23" s="79">
        <v>43584</v>
      </c>
      <c r="C23" s="82" t="s">
        <v>90</v>
      </c>
      <c r="D23" s="65" t="s">
        <v>94</v>
      </c>
      <c r="E23" s="83"/>
      <c r="F23" s="113"/>
      <c r="G23" s="114">
        <v>22.75</v>
      </c>
      <c r="H23" s="118"/>
      <c r="I23" s="120"/>
      <c r="J23" s="84"/>
      <c r="K23" s="84"/>
      <c r="L23" s="84"/>
      <c r="M23" s="132"/>
      <c r="N23" s="84"/>
      <c r="O23" s="84">
        <v>22.75</v>
      </c>
      <c r="P23" s="32"/>
    </row>
    <row r="24" spans="1:16" ht="18" customHeight="1" x14ac:dyDescent="0.25">
      <c r="A24" s="4">
        <v>19</v>
      </c>
      <c r="B24" s="79">
        <v>43602</v>
      </c>
      <c r="C24" s="67">
        <v>800089</v>
      </c>
      <c r="D24" s="57" t="s">
        <v>91</v>
      </c>
      <c r="E24" s="83"/>
      <c r="F24" s="113"/>
      <c r="G24" s="114">
        <v>35.799999999999997</v>
      </c>
      <c r="H24" s="118"/>
      <c r="I24" s="120"/>
      <c r="J24" s="84"/>
      <c r="K24" s="84"/>
      <c r="L24" s="84"/>
      <c r="M24" s="132"/>
      <c r="N24" s="84"/>
      <c r="O24" s="84"/>
      <c r="P24" s="32">
        <v>35.799999999999997</v>
      </c>
    </row>
    <row r="25" spans="1:16" ht="18" customHeight="1" x14ac:dyDescent="0.25">
      <c r="A25" s="4">
        <v>15</v>
      </c>
      <c r="B25" s="79">
        <v>43602</v>
      </c>
      <c r="C25" s="82" t="s">
        <v>66</v>
      </c>
      <c r="D25" s="57" t="s">
        <v>93</v>
      </c>
      <c r="E25" s="83"/>
      <c r="F25" s="113">
        <v>41.44</v>
      </c>
      <c r="G25" s="114"/>
      <c r="H25" s="118" t="s">
        <v>96</v>
      </c>
      <c r="I25" s="120" t="s">
        <v>15</v>
      </c>
      <c r="J25" s="84">
        <v>41.44</v>
      </c>
      <c r="K25" s="84"/>
      <c r="L25" s="84"/>
      <c r="M25" s="132"/>
      <c r="N25" s="84"/>
      <c r="O25" s="84"/>
      <c r="P25" s="32"/>
    </row>
    <row r="26" spans="1:16" ht="18" customHeight="1" x14ac:dyDescent="0.25">
      <c r="A26" s="4"/>
      <c r="B26" s="15">
        <v>43600</v>
      </c>
      <c r="C26" s="67" t="s">
        <v>25</v>
      </c>
      <c r="D26" s="28" t="s">
        <v>108</v>
      </c>
      <c r="E26" s="9"/>
      <c r="F26" s="10">
        <v>500</v>
      </c>
      <c r="G26" s="114"/>
      <c r="H26" s="118"/>
      <c r="I26" s="120"/>
      <c r="J26" s="84">
        <v>500</v>
      </c>
      <c r="K26" s="84"/>
      <c r="L26" s="84"/>
      <c r="M26" s="132"/>
      <c r="N26" s="84"/>
      <c r="O26" s="84"/>
      <c r="P26" s="32"/>
    </row>
    <row r="27" spans="1:16" ht="18" customHeight="1" x14ac:dyDescent="0.25">
      <c r="A27" s="4">
        <v>16</v>
      </c>
      <c r="B27" s="79">
        <v>39981</v>
      </c>
      <c r="C27" s="67">
        <v>800090</v>
      </c>
      <c r="D27" s="65" t="s">
        <v>97</v>
      </c>
      <c r="E27" s="83"/>
      <c r="F27" s="113"/>
      <c r="G27" s="114">
        <v>10</v>
      </c>
      <c r="H27" s="118"/>
      <c r="I27" s="120" t="s">
        <v>15</v>
      </c>
      <c r="J27" s="84"/>
      <c r="K27" s="84"/>
      <c r="L27" s="84"/>
      <c r="M27" s="132"/>
      <c r="N27" s="84"/>
      <c r="O27" s="84">
        <v>10</v>
      </c>
      <c r="P27" s="32"/>
    </row>
    <row r="28" spans="1:16" ht="18" customHeight="1" x14ac:dyDescent="0.25">
      <c r="A28" s="4">
        <v>17</v>
      </c>
      <c r="B28" s="79">
        <v>39981</v>
      </c>
      <c r="C28" s="67">
        <v>800091</v>
      </c>
      <c r="D28" s="65" t="s">
        <v>105</v>
      </c>
      <c r="E28" s="83"/>
      <c r="F28" s="113"/>
      <c r="G28" s="114">
        <v>25</v>
      </c>
      <c r="H28" s="118"/>
      <c r="I28" s="120"/>
      <c r="J28" s="84"/>
      <c r="K28" s="84"/>
      <c r="L28" s="84"/>
      <c r="M28" s="132"/>
      <c r="N28" s="84"/>
      <c r="O28" s="84">
        <v>25</v>
      </c>
      <c r="P28" s="32"/>
    </row>
    <row r="29" spans="1:16" ht="18" customHeight="1" x14ac:dyDescent="0.25">
      <c r="A29" s="4">
        <v>18</v>
      </c>
      <c r="B29" s="79">
        <v>39981</v>
      </c>
      <c r="C29" s="82" t="s">
        <v>66</v>
      </c>
      <c r="D29" s="65" t="s">
        <v>106</v>
      </c>
      <c r="E29" s="83"/>
      <c r="F29" s="144">
        <v>22</v>
      </c>
      <c r="G29" s="114"/>
      <c r="H29" s="143" t="s">
        <v>107</v>
      </c>
      <c r="I29" s="120" t="s">
        <v>15</v>
      </c>
      <c r="J29" s="84"/>
      <c r="K29" s="84">
        <v>22</v>
      </c>
      <c r="L29" s="84"/>
      <c r="M29" s="132"/>
      <c r="N29" s="84"/>
      <c r="O29" s="84"/>
      <c r="P29" s="32"/>
    </row>
    <row r="30" spans="1:16" ht="18" customHeight="1" x14ac:dyDescent="0.25">
      <c r="A30" s="4">
        <v>18</v>
      </c>
      <c r="B30" s="79">
        <v>39981</v>
      </c>
      <c r="C30" s="82" t="s">
        <v>66</v>
      </c>
      <c r="D30" s="65" t="s">
        <v>104</v>
      </c>
      <c r="E30" s="83"/>
      <c r="F30" s="144">
        <v>1.6</v>
      </c>
      <c r="G30" s="114"/>
      <c r="H30" s="143"/>
      <c r="I30" s="120"/>
      <c r="J30" s="84">
        <v>1.6</v>
      </c>
      <c r="K30" s="84"/>
      <c r="L30" s="84"/>
      <c r="M30" s="132"/>
      <c r="N30" s="84"/>
      <c r="O30" s="84"/>
      <c r="P30" s="32"/>
    </row>
    <row r="31" spans="1:16" ht="18" customHeight="1" x14ac:dyDescent="0.25">
      <c r="A31" s="4">
        <v>18</v>
      </c>
      <c r="B31" s="79">
        <v>39981</v>
      </c>
      <c r="C31" s="82" t="s">
        <v>66</v>
      </c>
      <c r="D31" s="65" t="s">
        <v>118</v>
      </c>
      <c r="E31" s="83"/>
      <c r="F31" s="144">
        <v>5</v>
      </c>
      <c r="G31" s="114"/>
      <c r="H31" s="143"/>
      <c r="I31" s="120"/>
      <c r="J31" s="84">
        <v>5</v>
      </c>
      <c r="K31" s="84"/>
      <c r="L31" s="84"/>
      <c r="M31" s="132"/>
      <c r="N31" s="84"/>
      <c r="O31" s="84"/>
      <c r="P31" s="32"/>
    </row>
    <row r="32" spans="1:16" ht="18" customHeight="1" x14ac:dyDescent="0.25">
      <c r="A32" s="4">
        <v>20</v>
      </c>
      <c r="B32" s="15">
        <v>43670</v>
      </c>
      <c r="C32" s="82">
        <v>800092</v>
      </c>
      <c r="D32" s="28" t="s">
        <v>120</v>
      </c>
      <c r="E32" s="113"/>
      <c r="F32" s="113"/>
      <c r="G32" s="114">
        <v>54.91</v>
      </c>
      <c r="H32" s="118"/>
      <c r="I32" s="120"/>
      <c r="J32" s="84"/>
      <c r="K32" s="84"/>
      <c r="L32" s="84"/>
      <c r="M32" s="132"/>
      <c r="N32" s="84"/>
      <c r="O32" s="84"/>
      <c r="P32" s="32">
        <v>54.91</v>
      </c>
    </row>
    <row r="33" spans="1:17" ht="18" customHeight="1" x14ac:dyDescent="0.25">
      <c r="A33" s="4">
        <v>21</v>
      </c>
      <c r="B33" s="15">
        <v>43670</v>
      </c>
      <c r="C33" s="82">
        <v>800093</v>
      </c>
      <c r="D33" s="28" t="s">
        <v>121</v>
      </c>
      <c r="E33" s="113"/>
      <c r="F33" s="113"/>
      <c r="G33" s="114">
        <v>65.48</v>
      </c>
      <c r="H33" s="118"/>
      <c r="I33" s="120"/>
      <c r="J33" s="84"/>
      <c r="K33" s="84"/>
      <c r="L33" s="84"/>
      <c r="M33" s="132"/>
      <c r="N33" s="84"/>
      <c r="O33" s="84"/>
      <c r="P33" s="32">
        <v>65.48</v>
      </c>
    </row>
    <row r="34" spans="1:17" ht="18" customHeight="1" x14ac:dyDescent="0.25">
      <c r="A34" s="4">
        <v>22</v>
      </c>
      <c r="B34" s="15">
        <v>43673</v>
      </c>
      <c r="C34" s="82">
        <v>800094</v>
      </c>
      <c r="D34" s="65" t="s">
        <v>122</v>
      </c>
      <c r="E34" s="83"/>
      <c r="F34" s="113"/>
      <c r="G34" s="114">
        <v>25</v>
      </c>
      <c r="H34" s="118"/>
      <c r="I34" s="120"/>
      <c r="J34" s="84"/>
      <c r="K34" s="84"/>
      <c r="L34" s="84"/>
      <c r="M34" s="132"/>
      <c r="N34" s="84"/>
      <c r="O34">
        <v>25</v>
      </c>
      <c r="P34" s="32"/>
    </row>
    <row r="35" spans="1:17" ht="18" customHeight="1" x14ac:dyDescent="0.25">
      <c r="A35" s="4">
        <v>23</v>
      </c>
      <c r="B35" s="15">
        <v>43673</v>
      </c>
      <c r="C35" s="82">
        <v>800095</v>
      </c>
      <c r="D35" s="65" t="s">
        <v>123</v>
      </c>
      <c r="E35" s="83"/>
      <c r="F35" s="113"/>
      <c r="G35" s="114">
        <v>10</v>
      </c>
      <c r="H35" s="78"/>
      <c r="I35" s="120"/>
      <c r="J35" s="84"/>
      <c r="K35" s="84"/>
      <c r="L35" s="84"/>
      <c r="M35" s="132"/>
      <c r="N35" s="84"/>
      <c r="O35" s="84">
        <v>10</v>
      </c>
      <c r="P35" s="32"/>
    </row>
    <row r="36" spans="1:17" ht="18" customHeight="1" x14ac:dyDescent="0.25">
      <c r="A36" s="4"/>
      <c r="B36" s="15">
        <v>43673</v>
      </c>
      <c r="C36" s="34" t="s">
        <v>66</v>
      </c>
      <c r="D36" s="65" t="s">
        <v>124</v>
      </c>
      <c r="E36" s="83"/>
      <c r="F36" s="113">
        <v>3</v>
      </c>
      <c r="G36" s="114"/>
      <c r="H36" s="32" t="s">
        <v>132</v>
      </c>
      <c r="I36" s="120"/>
      <c r="J36" s="84">
        <v>3</v>
      </c>
      <c r="K36" s="84"/>
      <c r="L36" s="84"/>
      <c r="M36" s="132"/>
      <c r="N36" s="84"/>
      <c r="O36" s="84"/>
      <c r="P36" s="32"/>
    </row>
    <row r="37" spans="1:17" ht="18" customHeight="1" x14ac:dyDescent="0.25">
      <c r="A37" s="4">
        <v>24</v>
      </c>
      <c r="B37" s="15">
        <v>43706</v>
      </c>
      <c r="C37" s="67" t="s">
        <v>66</v>
      </c>
      <c r="D37" s="28" t="s">
        <v>140</v>
      </c>
      <c r="E37" s="83"/>
      <c r="F37" s="121">
        <v>17.61</v>
      </c>
      <c r="G37" s="114"/>
      <c r="H37" s="32" t="s">
        <v>129</v>
      </c>
      <c r="I37" s="120"/>
      <c r="J37" s="84">
        <v>17.61</v>
      </c>
      <c r="K37" s="84"/>
      <c r="L37" s="84"/>
      <c r="M37" s="132"/>
      <c r="N37" s="84"/>
      <c r="O37" s="84"/>
      <c r="P37" s="32"/>
    </row>
    <row r="38" spans="1:17" ht="18" customHeight="1" x14ac:dyDescent="0.25">
      <c r="A38" s="4">
        <v>25</v>
      </c>
      <c r="B38" s="15">
        <v>43706</v>
      </c>
      <c r="C38" s="82" t="s">
        <v>125</v>
      </c>
      <c r="D38" s="57" t="s">
        <v>128</v>
      </c>
      <c r="E38" s="83"/>
      <c r="F38" s="122">
        <v>433</v>
      </c>
      <c r="G38" s="114"/>
      <c r="H38" s="123"/>
      <c r="I38" s="120"/>
      <c r="J38" s="84">
        <v>433</v>
      </c>
      <c r="K38" s="84"/>
      <c r="L38" s="84"/>
      <c r="M38" s="132"/>
      <c r="N38" s="84"/>
      <c r="O38" s="84"/>
      <c r="P38" s="32"/>
    </row>
    <row r="39" spans="1:17" ht="18" customHeight="1" x14ac:dyDescent="0.25">
      <c r="A39" s="4">
        <v>26</v>
      </c>
      <c r="B39" s="15">
        <v>43713</v>
      </c>
      <c r="C39" s="82" t="s">
        <v>134</v>
      </c>
      <c r="D39" s="57" t="s">
        <v>135</v>
      </c>
      <c r="E39" s="83"/>
      <c r="F39" s="122">
        <v>489.5</v>
      </c>
      <c r="G39" s="114"/>
      <c r="H39" s="123"/>
      <c r="I39" s="120"/>
      <c r="J39" s="84">
        <v>489.5</v>
      </c>
      <c r="K39" s="84"/>
      <c r="L39" s="84"/>
      <c r="M39" s="132"/>
      <c r="N39" s="84"/>
      <c r="O39" s="84"/>
      <c r="P39" s="32"/>
    </row>
    <row r="40" spans="1:17" ht="18" customHeight="1" x14ac:dyDescent="0.25">
      <c r="A40" s="150"/>
      <c r="B40" s="148">
        <v>43731</v>
      </c>
      <c r="C40" s="82" t="s">
        <v>66</v>
      </c>
      <c r="D40" s="57" t="s">
        <v>141</v>
      </c>
      <c r="E40" s="149"/>
      <c r="F40" s="122">
        <v>1</v>
      </c>
      <c r="G40" s="114"/>
      <c r="H40" s="32"/>
      <c r="I40" s="120"/>
      <c r="J40" s="84"/>
      <c r="K40" s="84"/>
      <c r="L40" s="84">
        <v>1</v>
      </c>
      <c r="M40" s="132"/>
      <c r="N40" s="84"/>
      <c r="O40" s="84"/>
      <c r="P40" s="32"/>
    </row>
    <row r="41" spans="1:17" ht="18" customHeight="1" x14ac:dyDescent="0.25">
      <c r="A41" s="4">
        <v>27</v>
      </c>
      <c r="B41" s="15">
        <v>43734</v>
      </c>
      <c r="C41" s="82">
        <v>800096</v>
      </c>
      <c r="D41" s="57" t="s">
        <v>136</v>
      </c>
      <c r="E41" s="83"/>
      <c r="F41" s="122"/>
      <c r="G41" s="114">
        <v>240</v>
      </c>
      <c r="H41" s="123"/>
      <c r="I41" s="120"/>
      <c r="J41" s="84"/>
      <c r="K41" s="84"/>
      <c r="L41" s="84"/>
      <c r="M41" s="132">
        <v>240</v>
      </c>
      <c r="N41" s="84"/>
      <c r="O41" s="84"/>
      <c r="P41" s="32"/>
    </row>
    <row r="42" spans="1:17" ht="18" customHeight="1" x14ac:dyDescent="0.25">
      <c r="A42" s="4"/>
      <c r="B42" s="79"/>
      <c r="C42" s="34"/>
      <c r="D42" s="57"/>
      <c r="E42" s="83"/>
      <c r="F42" s="84"/>
      <c r="G42" s="114"/>
      <c r="H42" s="123"/>
      <c r="I42" s="134"/>
      <c r="J42" s="126"/>
      <c r="K42" s="126"/>
      <c r="L42" s="126"/>
      <c r="M42" s="135"/>
      <c r="N42" s="126"/>
      <c r="O42" s="126"/>
      <c r="P42" s="136"/>
    </row>
    <row r="43" spans="1:17" ht="18" customHeight="1" thickBot="1" x14ac:dyDescent="0.3">
      <c r="A43" s="4"/>
      <c r="B43" s="79"/>
      <c r="C43" s="34"/>
      <c r="D43" s="124" t="s">
        <v>0</v>
      </c>
      <c r="E43" s="125"/>
      <c r="F43" s="125">
        <f>IF(SUM(F4:F42)-SUM(G4:G42)&gt;=0,0,SUM(G4:G42)-SUM(F4:F42))</f>
        <v>0</v>
      </c>
      <c r="G43" s="125">
        <f>IF(SUM(F4:F42)-SUM(G4:G42)&lt;=0,0,SUM(F4:F42)-SUM(G4:G42))</f>
        <v>243.02999999999997</v>
      </c>
      <c r="H43" s="123"/>
      <c r="I43" s="127">
        <f t="shared" ref="I43:P43" si="0">SUM(I4:I42)</f>
        <v>0</v>
      </c>
      <c r="J43" s="128">
        <f t="shared" si="0"/>
        <v>1521.15</v>
      </c>
      <c r="K43" s="128">
        <f t="shared" si="0"/>
        <v>44.3</v>
      </c>
      <c r="L43" s="128">
        <f t="shared" si="0"/>
        <v>1</v>
      </c>
      <c r="M43" s="133">
        <f t="shared" si="0"/>
        <v>823.54</v>
      </c>
      <c r="N43" s="128">
        <f t="shared" si="0"/>
        <v>0</v>
      </c>
      <c r="O43" s="128">
        <f t="shared" si="0"/>
        <v>320.02999999999997</v>
      </c>
      <c r="P43" s="129">
        <f t="shared" si="0"/>
        <v>179.85</v>
      </c>
      <c r="Q43" s="13">
        <f>SUM(I43:L43)-SUM(M43:P43)</f>
        <v>243.0300000000002</v>
      </c>
    </row>
    <row r="44" spans="1:17" ht="18" customHeight="1" thickTop="1" thickBot="1" x14ac:dyDescent="0.3">
      <c r="A44" s="4"/>
      <c r="B44" s="79"/>
      <c r="C44" s="34"/>
      <c r="D44" s="57"/>
      <c r="E44" s="83"/>
      <c r="F44" s="84"/>
      <c r="G44" s="9"/>
      <c r="H44" s="30"/>
      <c r="J44" s="13"/>
    </row>
    <row r="45" spans="1:17" ht="18" customHeight="1" thickTop="1" thickBot="1" x14ac:dyDescent="0.3">
      <c r="A45" s="4"/>
      <c r="B45" s="79"/>
      <c r="C45" s="34"/>
      <c r="E45" s="83"/>
      <c r="F45" s="52">
        <f>SUM(F4:F43)</f>
        <v>1892.72</v>
      </c>
      <c r="G45" s="52">
        <f>SUM(G4:G43)</f>
        <v>1892.72</v>
      </c>
      <c r="H45" s="30"/>
    </row>
    <row r="46" spans="1:17" ht="18" customHeight="1" thickTop="1" x14ac:dyDescent="0.25">
      <c r="A46" s="4"/>
      <c r="B46" s="15"/>
      <c r="C46" s="19"/>
      <c r="D46" s="18"/>
      <c r="E46" s="24"/>
      <c r="F46" s="9"/>
      <c r="G46" s="9"/>
      <c r="H46" s="30"/>
    </row>
    <row r="47" spans="1:17" ht="18" customHeight="1" x14ac:dyDescent="0.25">
      <c r="A47" s="4"/>
      <c r="B47" s="15"/>
      <c r="C47" s="19"/>
      <c r="D47" s="18"/>
      <c r="E47" s="24"/>
      <c r="G47" s="9"/>
      <c r="H47" s="30"/>
    </row>
    <row r="48" spans="1:17" ht="18" customHeight="1" x14ac:dyDescent="0.25">
      <c r="A48" s="4"/>
      <c r="B48" s="15"/>
      <c r="C48" s="19"/>
      <c r="D48" s="5"/>
      <c r="E48" s="24"/>
      <c r="F48" s="9">
        <f>G43</f>
        <v>243.02999999999997</v>
      </c>
      <c r="G48" s="9"/>
      <c r="H48" s="30"/>
      <c r="J48" s="13"/>
    </row>
    <row r="49" spans="1:8" ht="18" customHeight="1" x14ac:dyDescent="0.25">
      <c r="A49" s="4"/>
      <c r="B49" s="15"/>
      <c r="C49" s="19"/>
      <c r="D49" s="3" t="s">
        <v>56</v>
      </c>
      <c r="E49" s="24"/>
      <c r="F49" s="9">
        <v>6254.46</v>
      </c>
      <c r="G49" s="9"/>
      <c r="H49" s="30"/>
    </row>
    <row r="50" spans="1:8" ht="18" customHeight="1" thickBot="1" x14ac:dyDescent="0.3">
      <c r="A50" s="4"/>
      <c r="B50" s="15"/>
      <c r="C50" s="19"/>
      <c r="D50" s="18" t="s">
        <v>137</v>
      </c>
      <c r="E50" s="24"/>
      <c r="F50" s="16">
        <f>F49+F48</f>
        <v>6497.49</v>
      </c>
      <c r="G50" s="9"/>
      <c r="H50" s="30"/>
    </row>
    <row r="51" spans="1:8" ht="18" customHeight="1" thickTop="1" x14ac:dyDescent="0.25">
      <c r="A51" s="4"/>
      <c r="B51" s="15"/>
      <c r="C51" s="19"/>
      <c r="D51" s="18"/>
      <c r="E51" s="24"/>
      <c r="G51" s="9"/>
      <c r="H51" s="30"/>
    </row>
    <row r="52" spans="1:8" ht="18" customHeight="1" x14ac:dyDescent="0.25">
      <c r="A52" s="4"/>
      <c r="B52" s="15"/>
      <c r="C52" s="19"/>
      <c r="D52" s="18" t="s">
        <v>13</v>
      </c>
      <c r="E52" s="24"/>
      <c r="F52" s="9"/>
      <c r="G52" s="9"/>
      <c r="H52" s="30"/>
    </row>
    <row r="53" spans="1:8" ht="18" customHeight="1" x14ac:dyDescent="0.25">
      <c r="A53" s="4"/>
      <c r="B53" s="15"/>
      <c r="C53" s="19"/>
      <c r="D53" s="3" t="s">
        <v>14</v>
      </c>
      <c r="E53" s="24"/>
      <c r="F53" s="9"/>
      <c r="G53" s="9">
        <f>Bank!J34</f>
        <v>6742.6100000000006</v>
      </c>
      <c r="H53" s="30"/>
    </row>
    <row r="54" spans="1:8" ht="18" customHeight="1" x14ac:dyDescent="0.25">
      <c r="A54" s="4"/>
      <c r="B54" s="15"/>
      <c r="C54" s="19"/>
      <c r="D54" s="86" t="s">
        <v>30</v>
      </c>
      <c r="F54" s="9"/>
      <c r="G54" s="9">
        <f>-Bank!D5</f>
        <v>-33.28</v>
      </c>
      <c r="H54" s="30"/>
    </row>
    <row r="55" spans="1:8" ht="18" customHeight="1" x14ac:dyDescent="0.25">
      <c r="A55" s="4"/>
      <c r="B55" s="15"/>
      <c r="C55" s="19"/>
      <c r="D55" s="86" t="s">
        <v>31</v>
      </c>
      <c r="F55" s="9"/>
      <c r="G55" s="9">
        <f>-Bank!D6</f>
        <v>-25</v>
      </c>
      <c r="H55" s="30"/>
    </row>
    <row r="56" spans="1:8" ht="18" customHeight="1" x14ac:dyDescent="0.25">
      <c r="A56" s="4"/>
      <c r="B56" s="15"/>
      <c r="C56" s="19"/>
      <c r="D56" s="86" t="s">
        <v>139</v>
      </c>
      <c r="F56" s="9"/>
      <c r="G56" s="9">
        <v>-240</v>
      </c>
      <c r="H56" s="30"/>
    </row>
    <row r="57" spans="1:8" ht="18" customHeight="1" thickBot="1" x14ac:dyDescent="0.3">
      <c r="A57" s="4"/>
      <c r="B57" s="15"/>
      <c r="C57" s="19"/>
      <c r="D57" s="3" t="s">
        <v>18</v>
      </c>
      <c r="E57" s="24"/>
      <c r="F57" s="9"/>
      <c r="G57" s="9">
        <f>'Petty Cash'!F12</f>
        <v>52.159999999999989</v>
      </c>
      <c r="H57" s="30"/>
    </row>
    <row r="58" spans="1:8" ht="17.25" customHeight="1" thickTop="1" thickBot="1" x14ac:dyDescent="0.3">
      <c r="A58" s="4"/>
      <c r="B58" s="77"/>
      <c r="C58" s="19"/>
      <c r="D58" s="5"/>
      <c r="E58" s="24"/>
      <c r="F58" s="9"/>
      <c r="G58" s="52">
        <f>SUM(G51:G57)</f>
        <v>6496.4900000000007</v>
      </c>
      <c r="H58" s="30"/>
    </row>
    <row r="59" spans="1:8" ht="36" customHeight="1" thickTop="1" thickBot="1" x14ac:dyDescent="0.3">
      <c r="A59" s="6"/>
      <c r="B59" s="23"/>
      <c r="C59" s="7"/>
      <c r="D59" s="25"/>
      <c r="E59" s="25"/>
      <c r="F59" s="11"/>
      <c r="G59" s="12"/>
      <c r="H59" s="31"/>
    </row>
    <row r="60" spans="1:8" ht="36" customHeight="1" thickBot="1" x14ac:dyDescent="0.3"/>
    <row r="61" spans="1:8" ht="36" customHeight="1" x14ac:dyDescent="0.25">
      <c r="B61" s="72" t="s">
        <v>26</v>
      </c>
      <c r="C61" s="152" t="s">
        <v>23</v>
      </c>
      <c r="D61" s="155" t="s">
        <v>22</v>
      </c>
      <c r="E61" s="157" t="s">
        <v>7</v>
      </c>
    </row>
    <row r="62" spans="1:8" ht="30.75" customHeight="1" x14ac:dyDescent="0.25">
      <c r="B62" s="73" t="s">
        <v>27</v>
      </c>
      <c r="C62" s="56" t="s">
        <v>19</v>
      </c>
      <c r="D62" s="156"/>
      <c r="E62" s="74"/>
    </row>
    <row r="63" spans="1:8" ht="30.75" customHeight="1" x14ac:dyDescent="0.25">
      <c r="B63" s="73" t="s">
        <v>28</v>
      </c>
      <c r="C63" s="56" t="s">
        <v>20</v>
      </c>
      <c r="D63" s="156"/>
      <c r="E63" s="74"/>
    </row>
  </sheetData>
  <sheetProtection algorithmName="SHA-512" hashValue="0RNnBAnQujlNxEeCsvBbiUTBrSJR+ZtfiBXnulmplE5e3IoyCi6YwRZqj2F9/uqMkE6xEBoX4S4BOgnRKSJQcw==" saltValue="3+Z1AcUVSGkhmxeXB4Xx0w==" spinCount="100000" sheet="1" objects="1" scenarios="1" selectLockedCells="1" selectUnlockedCells="1"/>
  <mergeCells count="5">
    <mergeCell ref="M2:P2"/>
    <mergeCell ref="I1:P1"/>
    <mergeCell ref="A1:H1"/>
    <mergeCell ref="A2:H2"/>
    <mergeCell ref="I2:L2"/>
  </mergeCells>
  <pageMargins left="0.51181102362204722" right="0.11811023622047245" top="0.35433070866141736" bottom="0.35433070866141736" header="0.31496062992125984" footer="0.31496062992125984"/>
  <pageSetup paperSize="9" scale="5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77B2C-A40A-4D8F-97B7-FBABB4215045}">
  <sheetPr>
    <pageSetUpPr fitToPage="1"/>
  </sheetPr>
  <dimension ref="A1:K37"/>
  <sheetViews>
    <sheetView workbookViewId="0">
      <selection sqref="A1:J1"/>
    </sheetView>
  </sheetViews>
  <sheetFormatPr defaultRowHeight="15" x14ac:dyDescent="0.25"/>
  <cols>
    <col min="1" max="1" width="4.42578125" customWidth="1"/>
    <col min="2" max="2" width="11.5703125" customWidth="1"/>
    <col min="3" max="3" width="12.42578125" customWidth="1"/>
    <col min="4" max="4" width="32.140625" customWidth="1"/>
    <col min="5" max="5" width="14.5703125" bestFit="1" customWidth="1"/>
    <col min="6" max="6" width="8.42578125" customWidth="1"/>
    <col min="7" max="7" width="8.7109375" customWidth="1"/>
    <col min="8" max="8" width="4" customWidth="1"/>
    <col min="9" max="9" width="8.5703125" customWidth="1"/>
  </cols>
  <sheetData>
    <row r="1" spans="1:11" ht="25.15" customHeight="1" thickBot="1" x14ac:dyDescent="0.3">
      <c r="A1" s="197" t="s">
        <v>1</v>
      </c>
      <c r="B1" s="198"/>
      <c r="C1" s="198"/>
      <c r="D1" s="198"/>
      <c r="E1" s="198"/>
      <c r="F1" s="198"/>
      <c r="G1" s="198"/>
      <c r="H1" s="198"/>
      <c r="I1" s="198"/>
      <c r="J1" s="199"/>
    </row>
    <row r="2" spans="1:11" ht="30" customHeight="1" thickBot="1" x14ac:dyDescent="0.3">
      <c r="A2" s="195" t="s">
        <v>146</v>
      </c>
      <c r="B2" s="196"/>
      <c r="C2" s="196"/>
      <c r="D2" s="196"/>
      <c r="E2" s="196"/>
      <c r="F2" s="196"/>
      <c r="G2" s="196"/>
      <c r="H2" s="196"/>
      <c r="I2" s="196"/>
      <c r="J2" s="200"/>
    </row>
    <row r="3" spans="1:11" ht="21" x14ac:dyDescent="0.35">
      <c r="A3" s="88"/>
      <c r="B3" s="89"/>
      <c r="C3" s="89"/>
      <c r="D3" s="89"/>
      <c r="E3" s="89"/>
      <c r="F3" s="89"/>
      <c r="G3" s="90"/>
      <c r="H3" s="90"/>
      <c r="I3" s="90"/>
      <c r="J3" s="49"/>
    </row>
    <row r="4" spans="1:11" ht="18.75" x14ac:dyDescent="0.3">
      <c r="A4" s="91"/>
      <c r="B4" s="92"/>
      <c r="C4" s="92"/>
      <c r="D4" s="92"/>
      <c r="E4" s="93" t="s">
        <v>33</v>
      </c>
      <c r="F4" s="92"/>
      <c r="G4" s="94">
        <v>2019</v>
      </c>
      <c r="H4" s="94"/>
      <c r="I4" s="94"/>
      <c r="J4" s="95">
        <v>2018</v>
      </c>
    </row>
    <row r="5" spans="1:11" ht="15.75" x14ac:dyDescent="0.25">
      <c r="A5" s="96" t="s">
        <v>34</v>
      </c>
      <c r="B5" s="1"/>
      <c r="C5" s="1"/>
      <c r="D5" s="1"/>
      <c r="E5" s="1"/>
      <c r="F5" s="97"/>
      <c r="G5" s="97"/>
      <c r="H5" s="97"/>
      <c r="I5" s="97"/>
      <c r="J5" s="49"/>
    </row>
    <row r="6" spans="1:11" x14ac:dyDescent="0.25">
      <c r="A6" s="160"/>
      <c r="B6" s="161" t="s">
        <v>16</v>
      </c>
      <c r="C6" s="161"/>
      <c r="D6" s="161"/>
      <c r="E6" s="161"/>
      <c r="F6" s="162"/>
      <c r="G6" s="162">
        <v>0</v>
      </c>
      <c r="H6" s="162"/>
      <c r="I6" s="162"/>
      <c r="J6" s="163">
        <v>305</v>
      </c>
    </row>
    <row r="7" spans="1:11" x14ac:dyDescent="0.25">
      <c r="A7" s="160"/>
      <c r="B7" s="161" t="s">
        <v>21</v>
      </c>
      <c r="C7" s="161"/>
      <c r="D7" s="161"/>
      <c r="E7" s="164">
        <v>1</v>
      </c>
      <c r="F7" s="161"/>
      <c r="G7" s="162">
        <f>'I&amp;E'!J43</f>
        <v>1521.15</v>
      </c>
      <c r="H7" s="162"/>
      <c r="I7" s="162"/>
      <c r="J7" s="163">
        <v>1353</v>
      </c>
    </row>
    <row r="8" spans="1:11" x14ac:dyDescent="0.25">
      <c r="A8" s="160"/>
      <c r="B8" s="161" t="s">
        <v>142</v>
      </c>
      <c r="C8" s="161"/>
      <c r="D8" s="161"/>
      <c r="E8" s="164"/>
      <c r="F8" s="162"/>
      <c r="G8" s="162">
        <f>SUM('I&amp;E'!K43+'I&amp;E'!L43)</f>
        <v>45.3</v>
      </c>
      <c r="H8" s="162"/>
      <c r="I8" s="162"/>
      <c r="J8" s="163">
        <v>173</v>
      </c>
      <c r="K8" s="87"/>
    </row>
    <row r="9" spans="1:11" x14ac:dyDescent="0.25">
      <c r="A9" s="160"/>
      <c r="B9" s="161"/>
      <c r="C9" s="161" t="s">
        <v>35</v>
      </c>
      <c r="D9" s="161"/>
      <c r="E9" s="164"/>
      <c r="F9" s="162"/>
      <c r="G9" s="165">
        <f>SUM(G6:G8)</f>
        <v>1566.45</v>
      </c>
      <c r="H9" s="162"/>
      <c r="I9" s="162"/>
      <c r="J9" s="166">
        <f>SUM(J6:J8)</f>
        <v>1831</v>
      </c>
    </row>
    <row r="10" spans="1:11" x14ac:dyDescent="0.25">
      <c r="A10" s="160"/>
      <c r="B10" s="161"/>
      <c r="C10" s="161"/>
      <c r="D10" s="161"/>
      <c r="E10" s="164"/>
      <c r="F10" s="162"/>
      <c r="G10" s="162"/>
      <c r="H10" s="162"/>
      <c r="I10" s="162"/>
      <c r="J10" s="163"/>
    </row>
    <row r="11" spans="1:11" x14ac:dyDescent="0.25">
      <c r="A11" s="167" t="s">
        <v>36</v>
      </c>
      <c r="B11" s="161"/>
      <c r="C11" s="161"/>
      <c r="D11" s="161"/>
      <c r="E11" s="164"/>
      <c r="F11" s="162"/>
      <c r="G11" s="162"/>
      <c r="H11" s="162"/>
      <c r="I11" s="162"/>
      <c r="J11" s="163"/>
    </row>
    <row r="12" spans="1:11" x14ac:dyDescent="0.25">
      <c r="A12" s="160"/>
      <c r="B12" s="161" t="s">
        <v>144</v>
      </c>
      <c r="C12" s="161"/>
      <c r="D12" s="161"/>
      <c r="E12" s="164"/>
      <c r="F12" s="168">
        <f>'I&amp;E'!M10</f>
        <v>455.55</v>
      </c>
      <c r="G12" s="168"/>
      <c r="H12" s="162"/>
      <c r="I12" s="162">
        <v>1280</v>
      </c>
      <c r="J12" s="163"/>
    </row>
    <row r="13" spans="1:11" x14ac:dyDescent="0.25">
      <c r="A13" s="160"/>
      <c r="B13" s="161" t="s">
        <v>152</v>
      </c>
      <c r="C13" s="161"/>
      <c r="D13" s="161"/>
      <c r="E13" s="164"/>
      <c r="F13" s="168">
        <f>'I&amp;E'!M41</f>
        <v>240</v>
      </c>
      <c r="G13" s="168"/>
      <c r="H13" s="162"/>
      <c r="I13" s="162">
        <v>0</v>
      </c>
      <c r="J13" s="163"/>
    </row>
    <row r="14" spans="1:11" x14ac:dyDescent="0.25">
      <c r="A14" s="160"/>
      <c r="B14" s="161" t="s">
        <v>145</v>
      </c>
      <c r="C14" s="161"/>
      <c r="D14" s="161"/>
      <c r="E14" s="164"/>
      <c r="F14" s="168">
        <f>'I&amp;E'!M43-'I&amp;E'!M41-'I&amp;E'!M10</f>
        <v>127.98999999999995</v>
      </c>
      <c r="G14" s="168"/>
      <c r="H14" s="162"/>
      <c r="I14" s="162">
        <v>170</v>
      </c>
      <c r="J14" s="163"/>
    </row>
    <row r="15" spans="1:11" x14ac:dyDescent="0.25">
      <c r="A15" s="160"/>
      <c r="B15" s="161" t="s">
        <v>21</v>
      </c>
      <c r="C15" s="161"/>
      <c r="D15" s="161"/>
      <c r="E15" s="164"/>
      <c r="F15" s="162">
        <v>0</v>
      </c>
      <c r="G15" s="168"/>
      <c r="H15" s="162"/>
      <c r="I15" s="162">
        <v>500</v>
      </c>
      <c r="J15" s="163"/>
    </row>
    <row r="16" spans="1:11" x14ac:dyDescent="0.25">
      <c r="A16" s="160"/>
      <c r="B16" s="161" t="s">
        <v>82</v>
      </c>
      <c r="C16" s="161"/>
      <c r="D16" s="161"/>
      <c r="E16" s="164"/>
      <c r="F16" s="168">
        <v>180</v>
      </c>
      <c r="G16" s="168"/>
      <c r="H16" s="162"/>
      <c r="I16" s="169">
        <v>320</v>
      </c>
      <c r="J16" s="163"/>
    </row>
    <row r="17" spans="1:10" x14ac:dyDescent="0.25">
      <c r="A17" s="160"/>
      <c r="B17" s="170" t="s">
        <v>153</v>
      </c>
      <c r="C17" s="161"/>
      <c r="D17" s="161"/>
      <c r="E17" s="164"/>
      <c r="F17" s="168">
        <v>122</v>
      </c>
      <c r="G17" s="168"/>
      <c r="H17" s="162"/>
      <c r="I17" s="162">
        <v>115</v>
      </c>
      <c r="J17" s="163"/>
    </row>
    <row r="18" spans="1:10" x14ac:dyDescent="0.25">
      <c r="A18" s="160"/>
      <c r="B18" s="170" t="s">
        <v>154</v>
      </c>
      <c r="C18" s="161"/>
      <c r="D18" s="161"/>
      <c r="E18" s="164"/>
      <c r="F18" s="171">
        <v>198</v>
      </c>
      <c r="G18" s="168"/>
      <c r="H18" s="162"/>
      <c r="I18" s="172">
        <v>235</v>
      </c>
      <c r="J18" s="163"/>
    </row>
    <row r="19" spans="1:10" x14ac:dyDescent="0.25">
      <c r="A19" s="160"/>
      <c r="B19" s="161"/>
      <c r="C19" s="161"/>
      <c r="D19" s="161"/>
      <c r="E19" s="164"/>
      <c r="F19" s="168"/>
      <c r="G19" s="168"/>
      <c r="H19" s="162"/>
      <c r="I19" s="162"/>
      <c r="J19" s="163"/>
    </row>
    <row r="20" spans="1:10" x14ac:dyDescent="0.25">
      <c r="A20" s="160"/>
      <c r="B20" s="161"/>
      <c r="C20" s="161" t="s">
        <v>37</v>
      </c>
      <c r="D20" s="161"/>
      <c r="E20" s="161"/>
      <c r="F20" s="168"/>
      <c r="G20" s="168">
        <v>1324</v>
      </c>
      <c r="H20" s="162"/>
      <c r="I20" s="162"/>
      <c r="J20" s="163">
        <f>SUM(I12:I18)</f>
        <v>2620</v>
      </c>
    </row>
    <row r="21" spans="1:10" x14ac:dyDescent="0.25">
      <c r="A21" s="160"/>
      <c r="B21" s="161"/>
      <c r="C21" s="161"/>
      <c r="D21" s="161"/>
      <c r="E21" s="161"/>
      <c r="F21" s="162"/>
      <c r="G21" s="162"/>
      <c r="H21" s="162"/>
      <c r="I21" s="162"/>
      <c r="J21" s="163"/>
    </row>
    <row r="22" spans="1:10" ht="15.75" thickBot="1" x14ac:dyDescent="0.3">
      <c r="A22" s="167" t="s">
        <v>147</v>
      </c>
      <c r="B22" s="161"/>
      <c r="C22" s="161"/>
      <c r="D22" s="161"/>
      <c r="E22" s="161"/>
      <c r="F22" s="173" t="s">
        <v>38</v>
      </c>
      <c r="G22" s="174">
        <f>G9-G20</f>
        <v>242.45000000000005</v>
      </c>
      <c r="H22" s="175"/>
      <c r="I22" s="175"/>
      <c r="J22" s="176">
        <f>J9-J20</f>
        <v>-789</v>
      </c>
    </row>
    <row r="23" spans="1:10" ht="15.75" thickTop="1" x14ac:dyDescent="0.25">
      <c r="A23" s="160"/>
      <c r="B23" s="161"/>
      <c r="C23" s="161"/>
      <c r="D23" s="161"/>
      <c r="E23" s="161"/>
      <c r="F23" s="161"/>
      <c r="G23" s="161"/>
      <c r="H23" s="161"/>
      <c r="I23" s="161"/>
      <c r="J23" s="163"/>
    </row>
    <row r="24" spans="1:10" x14ac:dyDescent="0.25">
      <c r="A24" s="160"/>
      <c r="B24" s="161"/>
      <c r="C24" s="161"/>
      <c r="D24" s="161"/>
      <c r="E24" s="161"/>
      <c r="F24" s="161"/>
      <c r="G24" s="161"/>
      <c r="H24" s="161"/>
      <c r="I24" s="161"/>
      <c r="J24" s="163"/>
    </row>
    <row r="25" spans="1:10" x14ac:dyDescent="0.25">
      <c r="A25" s="167" t="s">
        <v>39</v>
      </c>
      <c r="B25" s="161"/>
      <c r="C25" s="161"/>
      <c r="D25" s="161"/>
      <c r="E25" s="161"/>
      <c r="F25" s="161"/>
      <c r="G25" s="161"/>
      <c r="H25" s="161"/>
      <c r="I25" s="161"/>
      <c r="J25" s="163"/>
    </row>
    <row r="26" spans="1:10" x14ac:dyDescent="0.25">
      <c r="A26" s="160"/>
      <c r="B26" s="161"/>
      <c r="C26" s="161"/>
      <c r="D26" s="161"/>
      <c r="E26" s="161"/>
      <c r="F26" s="161"/>
      <c r="G26" s="161"/>
      <c r="H26" s="161"/>
      <c r="I26" s="161"/>
      <c r="J26" s="163"/>
    </row>
    <row r="27" spans="1:10" x14ac:dyDescent="0.25">
      <c r="A27" s="160" t="s">
        <v>40</v>
      </c>
      <c r="B27" s="161" t="s">
        <v>151</v>
      </c>
      <c r="C27" s="161"/>
      <c r="D27" s="161"/>
      <c r="E27" s="161"/>
      <c r="F27" s="161"/>
      <c r="G27" s="161"/>
      <c r="H27" s="161"/>
      <c r="I27" s="161"/>
      <c r="J27" s="163"/>
    </row>
    <row r="28" spans="1:10" x14ac:dyDescent="0.25">
      <c r="A28" s="160"/>
      <c r="B28" s="161"/>
      <c r="C28" s="161"/>
      <c r="D28" s="161" t="s">
        <v>148</v>
      </c>
      <c r="E28" s="177">
        <f>'I&amp;E'!J38</f>
        <v>433</v>
      </c>
      <c r="F28" s="161"/>
      <c r="G28" s="161"/>
      <c r="H28" s="161"/>
      <c r="I28" s="161"/>
      <c r="J28" s="163"/>
    </row>
    <row r="29" spans="1:10" x14ac:dyDescent="0.25">
      <c r="A29" s="160"/>
      <c r="B29" s="161"/>
      <c r="C29" s="161"/>
      <c r="D29" s="161" t="s">
        <v>149</v>
      </c>
      <c r="E29" s="178">
        <f>'I&amp;E'!J26</f>
        <v>500</v>
      </c>
      <c r="F29" s="161"/>
      <c r="G29" s="161"/>
      <c r="H29" s="161"/>
      <c r="I29" s="161"/>
      <c r="J29" s="163"/>
    </row>
    <row r="30" spans="1:10" x14ac:dyDescent="0.25">
      <c r="A30" s="160"/>
      <c r="B30" s="161"/>
      <c r="C30" s="161"/>
      <c r="D30" s="161" t="s">
        <v>150</v>
      </c>
      <c r="E30" s="177">
        <f>'I&amp;E'!J39</f>
        <v>489.5</v>
      </c>
      <c r="F30" s="161"/>
      <c r="G30" s="161"/>
      <c r="H30" s="161"/>
      <c r="I30" s="161"/>
      <c r="J30" s="163"/>
    </row>
    <row r="31" spans="1:10" x14ac:dyDescent="0.25">
      <c r="A31" s="160"/>
      <c r="B31" s="161"/>
      <c r="C31" s="161"/>
      <c r="D31" s="170" t="s">
        <v>161</v>
      </c>
      <c r="E31" s="177">
        <v>98</v>
      </c>
      <c r="F31" s="161"/>
      <c r="G31" s="161"/>
      <c r="H31" s="161"/>
      <c r="I31" s="161"/>
      <c r="J31" s="163"/>
    </row>
    <row r="32" spans="1:10" ht="15.75" thickBot="1" x14ac:dyDescent="0.3">
      <c r="A32" s="160"/>
      <c r="B32" s="161"/>
      <c r="C32" s="161"/>
      <c r="D32" s="179"/>
      <c r="E32" s="180">
        <f>SUM(E28:E31)</f>
        <v>1520.5</v>
      </c>
      <c r="F32" s="161"/>
      <c r="G32" s="161"/>
      <c r="H32" s="161"/>
      <c r="I32" s="161"/>
      <c r="J32" s="163"/>
    </row>
    <row r="33" spans="1:10" ht="15.75" thickTop="1" x14ac:dyDescent="0.25">
      <c r="A33" s="160"/>
      <c r="B33" s="161"/>
      <c r="C33" s="161"/>
      <c r="D33" s="168"/>
      <c r="E33" s="168"/>
      <c r="F33" s="181"/>
      <c r="G33" s="161"/>
      <c r="H33" s="161"/>
      <c r="I33" s="161"/>
      <c r="J33" s="163"/>
    </row>
    <row r="34" spans="1:10" ht="15.75" thickBot="1" x14ac:dyDescent="0.3">
      <c r="A34" s="182"/>
      <c r="B34" s="183"/>
      <c r="C34" s="183"/>
      <c r="D34" s="183"/>
      <c r="E34" s="184"/>
      <c r="F34" s="183"/>
      <c r="G34" s="183"/>
      <c r="H34" s="183"/>
      <c r="I34" s="183"/>
      <c r="J34" s="185"/>
    </row>
    <row r="35" spans="1:10" x14ac:dyDescent="0.25">
      <c r="A35" s="168"/>
      <c r="B35" s="168"/>
      <c r="C35" s="168"/>
      <c r="D35" s="168"/>
      <c r="E35" s="168"/>
      <c r="F35" s="168"/>
      <c r="G35" s="168"/>
      <c r="H35" s="168"/>
      <c r="I35" s="168"/>
      <c r="J35" s="168"/>
    </row>
    <row r="36" spans="1:10" x14ac:dyDescent="0.25">
      <c r="A36" s="168"/>
      <c r="B36" s="168"/>
      <c r="C36" s="168"/>
      <c r="D36" s="168"/>
      <c r="E36" s="168"/>
      <c r="F36" s="168"/>
      <c r="G36" s="168"/>
      <c r="H36" s="168"/>
      <c r="I36" s="168"/>
      <c r="J36" s="168"/>
    </row>
    <row r="37" spans="1:10" x14ac:dyDescent="0.25">
      <c r="A37" s="168"/>
      <c r="B37" s="168"/>
      <c r="C37" s="168"/>
      <c r="D37" s="168"/>
      <c r="E37" s="168"/>
      <c r="F37" s="168"/>
      <c r="G37" s="168"/>
      <c r="H37" s="168"/>
      <c r="I37" s="168"/>
      <c r="J37" s="168"/>
    </row>
  </sheetData>
  <sheetProtection algorithmName="SHA-512" hashValue="2juqrtTxkYxNXDYG5Ip2SeTXRltytHg5dhUJ829v9+dWfW1Q7ZNw3k2ytRjvuZWJPUVdmyI75jcLz/w7VrSXfw==" saltValue="PR7g1Ke5w5KHMEfJMRegdQ==" spinCount="100000" sheet="1" objects="1" scenarios="1" selectLockedCells="1" selectUnlockedCells="1"/>
  <mergeCells count="2">
    <mergeCell ref="A1:J1"/>
    <mergeCell ref="A2:J2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15DFA-EEB9-4151-B19A-8672DF101ABB}">
  <dimension ref="A1:I42"/>
  <sheetViews>
    <sheetView workbookViewId="0">
      <selection sqref="A1:I1"/>
    </sheetView>
  </sheetViews>
  <sheetFormatPr defaultRowHeight="15" x14ac:dyDescent="0.25"/>
  <cols>
    <col min="1" max="1" width="4.42578125" customWidth="1"/>
    <col min="4" max="4" width="20.85546875" customWidth="1"/>
    <col min="5" max="5" width="13.85546875" customWidth="1"/>
    <col min="6" max="6" width="7.85546875" customWidth="1"/>
    <col min="7" max="7" width="3.7109375" customWidth="1"/>
    <col min="8" max="8" width="8.42578125" customWidth="1"/>
  </cols>
  <sheetData>
    <row r="1" spans="1:9" ht="21.75" thickBot="1" x14ac:dyDescent="0.4">
      <c r="A1" s="201" t="s">
        <v>41</v>
      </c>
      <c r="B1" s="202"/>
      <c r="C1" s="202"/>
      <c r="D1" s="202"/>
      <c r="E1" s="202"/>
      <c r="F1" s="202"/>
      <c r="G1" s="202"/>
      <c r="H1" s="202"/>
      <c r="I1" s="203"/>
    </row>
    <row r="2" spans="1:9" ht="21.75" thickBot="1" x14ac:dyDescent="0.4">
      <c r="A2" s="204" t="s">
        <v>54</v>
      </c>
      <c r="B2" s="205"/>
      <c r="C2" s="205"/>
      <c r="D2" s="205"/>
      <c r="E2" s="205"/>
      <c r="F2" s="205"/>
      <c r="G2" s="205"/>
      <c r="H2" s="205"/>
      <c r="I2" s="206"/>
    </row>
    <row r="3" spans="1:9" x14ac:dyDescent="0.25">
      <c r="A3" s="48"/>
      <c r="B3" s="1"/>
      <c r="C3" s="1"/>
      <c r="D3" s="1"/>
      <c r="E3" s="1"/>
      <c r="F3" s="1"/>
      <c r="G3" s="1"/>
      <c r="H3" s="1"/>
      <c r="I3" s="49"/>
    </row>
    <row r="4" spans="1:9" x14ac:dyDescent="0.25">
      <c r="A4" s="160"/>
      <c r="B4" s="161"/>
      <c r="C4" s="161"/>
      <c r="D4" s="161"/>
      <c r="E4" s="161"/>
      <c r="F4" s="186">
        <v>2019</v>
      </c>
      <c r="G4" s="186"/>
      <c r="H4" s="186">
        <v>2018</v>
      </c>
      <c r="I4" s="49"/>
    </row>
    <row r="5" spans="1:9" x14ac:dyDescent="0.25">
      <c r="A5" s="167" t="s">
        <v>42</v>
      </c>
      <c r="B5" s="161"/>
      <c r="C5" s="161"/>
      <c r="D5" s="161"/>
      <c r="E5" s="161"/>
      <c r="F5" s="186"/>
      <c r="G5" s="186"/>
      <c r="H5" s="186"/>
      <c r="I5" s="49"/>
    </row>
    <row r="6" spans="1:9" x14ac:dyDescent="0.25">
      <c r="A6" s="160" t="s">
        <v>43</v>
      </c>
      <c r="B6" s="161"/>
      <c r="C6" s="161"/>
      <c r="D6" s="161"/>
      <c r="E6" s="161"/>
      <c r="F6" s="162">
        <v>6255</v>
      </c>
      <c r="G6" s="162"/>
      <c r="H6" s="162">
        <v>7044</v>
      </c>
      <c r="I6" s="49"/>
    </row>
    <row r="7" spans="1:9" x14ac:dyDescent="0.25">
      <c r="A7" s="160"/>
      <c r="B7" s="161"/>
      <c r="C7" s="161"/>
      <c r="D7" s="161"/>
      <c r="E7" s="161"/>
      <c r="F7" s="162"/>
      <c r="G7" s="162"/>
      <c r="H7" s="162"/>
      <c r="I7" s="49"/>
    </row>
    <row r="8" spans="1:9" x14ac:dyDescent="0.25">
      <c r="A8" s="160" t="s">
        <v>44</v>
      </c>
      <c r="B8" s="161"/>
      <c r="C8" s="161"/>
      <c r="D8" s="161"/>
      <c r="E8" s="161"/>
      <c r="F8" s="162"/>
      <c r="G8" s="162"/>
      <c r="H8" s="162"/>
      <c r="I8" s="49"/>
    </row>
    <row r="9" spans="1:9" x14ac:dyDescent="0.25">
      <c r="A9" s="160" t="s">
        <v>155</v>
      </c>
      <c r="B9" s="161"/>
      <c r="C9" s="161"/>
      <c r="D9" s="161"/>
      <c r="E9" s="161"/>
      <c r="F9" s="162">
        <v>242</v>
      </c>
      <c r="G9" s="162"/>
      <c r="H9" s="162">
        <v>-789</v>
      </c>
      <c r="I9" s="49"/>
    </row>
    <row r="10" spans="1:9" x14ac:dyDescent="0.25">
      <c r="A10" s="160"/>
      <c r="B10" s="161"/>
      <c r="C10" s="161"/>
      <c r="D10" s="161"/>
      <c r="E10" s="161"/>
      <c r="F10" s="162"/>
      <c r="G10" s="162"/>
      <c r="H10" s="162"/>
      <c r="I10" s="49"/>
    </row>
    <row r="11" spans="1:9" ht="15.75" thickBot="1" x14ac:dyDescent="0.3">
      <c r="A11" s="160" t="s">
        <v>162</v>
      </c>
      <c r="B11" s="161"/>
      <c r="C11" s="161"/>
      <c r="D11" s="161"/>
      <c r="E11" s="179" t="s">
        <v>38</v>
      </c>
      <c r="F11" s="187">
        <f>F6+F9</f>
        <v>6497</v>
      </c>
      <c r="G11" s="162"/>
      <c r="H11" s="187">
        <f>H6+H9</f>
        <v>6255</v>
      </c>
      <c r="I11" s="49"/>
    </row>
    <row r="12" spans="1:9" ht="15.75" thickTop="1" x14ac:dyDescent="0.25">
      <c r="A12" s="160"/>
      <c r="B12" s="161"/>
      <c r="C12" s="161"/>
      <c r="D12" s="161"/>
      <c r="E12" s="179"/>
      <c r="F12" s="162"/>
      <c r="G12" s="162"/>
      <c r="H12" s="162"/>
      <c r="I12" s="49"/>
    </row>
    <row r="13" spans="1:9" x14ac:dyDescent="0.25">
      <c r="A13" s="160"/>
      <c r="B13" s="161"/>
      <c r="C13" s="161"/>
      <c r="D13" s="161"/>
      <c r="E13" s="179"/>
      <c r="F13" s="162"/>
      <c r="G13" s="162"/>
      <c r="H13" s="162"/>
      <c r="I13" s="49"/>
    </row>
    <row r="14" spans="1:9" x14ac:dyDescent="0.25">
      <c r="A14" s="167" t="s">
        <v>13</v>
      </c>
      <c r="B14" s="161"/>
      <c r="C14" s="161"/>
      <c r="D14" s="161"/>
      <c r="E14" s="179"/>
      <c r="F14" s="162"/>
      <c r="G14" s="162"/>
      <c r="H14" s="162"/>
      <c r="I14" s="49"/>
    </row>
    <row r="15" spans="1:9" x14ac:dyDescent="0.25">
      <c r="A15" s="160"/>
      <c r="B15" s="161"/>
      <c r="C15" s="161"/>
      <c r="D15" s="161"/>
      <c r="E15" s="179"/>
      <c r="F15" s="162"/>
      <c r="G15" s="162"/>
      <c r="H15" s="162"/>
      <c r="I15" s="49"/>
    </row>
    <row r="16" spans="1:9" x14ac:dyDescent="0.25">
      <c r="A16" s="160"/>
      <c r="B16" s="161" t="s">
        <v>45</v>
      </c>
      <c r="C16" s="161"/>
      <c r="D16" s="161"/>
      <c r="E16" s="179"/>
      <c r="F16" s="162">
        <f>Bank!F35</f>
        <v>6444.3300000000008</v>
      </c>
      <c r="G16" s="162"/>
      <c r="H16" s="162">
        <v>6218</v>
      </c>
      <c r="I16" s="49"/>
    </row>
    <row r="17" spans="1:9" x14ac:dyDescent="0.25">
      <c r="A17" s="160"/>
      <c r="B17" s="161"/>
      <c r="C17" s="161"/>
      <c r="D17" s="161"/>
      <c r="E17" s="179"/>
      <c r="F17" s="162"/>
      <c r="G17" s="162"/>
      <c r="H17" s="162"/>
      <c r="I17" s="49"/>
    </row>
    <row r="18" spans="1:9" x14ac:dyDescent="0.25">
      <c r="A18" s="160"/>
      <c r="B18" s="161" t="s">
        <v>18</v>
      </c>
      <c r="C18" s="161"/>
      <c r="D18" s="161"/>
      <c r="E18" s="179"/>
      <c r="F18" s="162">
        <f>'Petty Cash'!F13</f>
        <v>53.159999999999989</v>
      </c>
      <c r="G18" s="162"/>
      <c r="H18" s="162">
        <v>37</v>
      </c>
      <c r="I18" s="49"/>
    </row>
    <row r="19" spans="1:9" x14ac:dyDescent="0.25">
      <c r="A19" s="160"/>
      <c r="B19" s="161"/>
      <c r="C19" s="161"/>
      <c r="D19" s="161"/>
      <c r="E19" s="179"/>
      <c r="F19" s="162"/>
      <c r="G19" s="162"/>
      <c r="H19" s="162"/>
      <c r="I19" s="49"/>
    </row>
    <row r="20" spans="1:9" ht="15.75" thickBot="1" x14ac:dyDescent="0.3">
      <c r="A20" s="167" t="s">
        <v>46</v>
      </c>
      <c r="B20" s="188"/>
      <c r="C20" s="161"/>
      <c r="D20" s="161"/>
      <c r="E20" s="179" t="s">
        <v>38</v>
      </c>
      <c r="F20" s="187">
        <f>SUM(F16:F19)</f>
        <v>6497.4900000000007</v>
      </c>
      <c r="G20" s="162"/>
      <c r="H20" s="187">
        <f>SUM(H16:H19)</f>
        <v>6255</v>
      </c>
      <c r="I20" s="49"/>
    </row>
    <row r="21" spans="1:9" ht="15.75" thickTop="1" x14ac:dyDescent="0.25">
      <c r="A21" s="167"/>
      <c r="B21" s="188"/>
      <c r="C21" s="161"/>
      <c r="D21" s="161"/>
      <c r="E21" s="161"/>
      <c r="F21" s="162"/>
      <c r="G21" s="162"/>
      <c r="H21" s="162"/>
      <c r="I21" s="49"/>
    </row>
    <row r="22" spans="1:9" x14ac:dyDescent="0.25">
      <c r="A22" s="160"/>
      <c r="B22" s="161"/>
      <c r="C22" s="161"/>
      <c r="D22" s="161"/>
      <c r="E22" s="161"/>
      <c r="F22" s="162"/>
      <c r="G22" s="162"/>
      <c r="H22" s="162"/>
      <c r="I22" s="49"/>
    </row>
    <row r="23" spans="1:9" x14ac:dyDescent="0.25">
      <c r="A23" s="160" t="s">
        <v>159</v>
      </c>
      <c r="B23" s="161"/>
      <c r="C23" s="161"/>
      <c r="D23" s="161"/>
      <c r="E23" s="161"/>
      <c r="F23" s="162"/>
      <c r="G23" s="162"/>
      <c r="H23" s="162"/>
      <c r="I23" s="49"/>
    </row>
    <row r="24" spans="1:9" x14ac:dyDescent="0.25">
      <c r="A24" s="160"/>
      <c r="B24" s="161"/>
      <c r="C24" s="161"/>
      <c r="D24" s="161"/>
      <c r="E24" s="161"/>
      <c r="F24" s="161"/>
      <c r="G24" s="161"/>
      <c r="H24" s="161"/>
      <c r="I24" s="49"/>
    </row>
    <row r="25" spans="1:9" x14ac:dyDescent="0.25">
      <c r="A25" s="160" t="s">
        <v>15</v>
      </c>
      <c r="B25" s="161"/>
      <c r="C25" s="161" t="s">
        <v>47</v>
      </c>
      <c r="D25" s="161"/>
      <c r="E25" s="161"/>
      <c r="F25" s="161"/>
      <c r="G25" s="161"/>
      <c r="H25" s="161"/>
      <c r="I25" s="49"/>
    </row>
    <row r="26" spans="1:9" x14ac:dyDescent="0.25">
      <c r="A26" s="160"/>
      <c r="B26" s="161"/>
      <c r="C26" s="161"/>
      <c r="D26" s="161"/>
      <c r="E26" s="161"/>
      <c r="F26" s="161"/>
      <c r="G26" s="161"/>
      <c r="H26" s="161"/>
      <c r="I26" s="49"/>
    </row>
    <row r="27" spans="1:9" x14ac:dyDescent="0.25">
      <c r="A27" s="160"/>
      <c r="B27" s="161"/>
      <c r="C27" s="161"/>
      <c r="D27" s="161"/>
      <c r="E27" s="161"/>
      <c r="F27" s="161"/>
      <c r="G27" s="161"/>
      <c r="H27" s="161"/>
      <c r="I27" s="49"/>
    </row>
    <row r="28" spans="1:9" x14ac:dyDescent="0.25">
      <c r="A28" s="160"/>
      <c r="B28" s="161"/>
      <c r="C28" s="161" t="s">
        <v>48</v>
      </c>
      <c r="D28" s="161"/>
      <c r="E28" s="161"/>
      <c r="F28" s="161"/>
      <c r="G28" s="161"/>
      <c r="H28" s="161"/>
      <c r="I28" s="49"/>
    </row>
    <row r="29" spans="1:9" x14ac:dyDescent="0.25">
      <c r="A29" s="160"/>
      <c r="B29" s="161"/>
      <c r="C29" s="161"/>
      <c r="D29" s="161"/>
      <c r="E29" s="161"/>
      <c r="F29" s="161"/>
      <c r="G29" s="161"/>
      <c r="H29" s="161"/>
      <c r="I29" s="49"/>
    </row>
    <row r="30" spans="1:9" x14ac:dyDescent="0.25">
      <c r="A30" s="160"/>
      <c r="B30" s="161"/>
      <c r="C30" s="161"/>
      <c r="D30" s="161"/>
      <c r="E30" s="161"/>
      <c r="F30" s="161"/>
      <c r="G30" s="161"/>
      <c r="H30" s="161"/>
      <c r="I30" s="49"/>
    </row>
    <row r="31" spans="1:9" x14ac:dyDescent="0.25">
      <c r="A31" s="167" t="s">
        <v>49</v>
      </c>
      <c r="B31" s="188"/>
      <c r="C31" s="188"/>
      <c r="D31" s="188"/>
      <c r="E31" s="161"/>
      <c r="F31" s="161"/>
      <c r="G31" s="161"/>
      <c r="H31" s="161"/>
      <c r="I31" s="49"/>
    </row>
    <row r="32" spans="1:9" x14ac:dyDescent="0.25">
      <c r="A32" s="160"/>
      <c r="B32" s="161"/>
      <c r="C32" s="161"/>
      <c r="D32" s="161"/>
      <c r="E32" s="161"/>
      <c r="F32" s="161"/>
      <c r="G32" s="161"/>
      <c r="H32" s="161"/>
      <c r="I32" s="49"/>
    </row>
    <row r="33" spans="1:9" x14ac:dyDescent="0.25">
      <c r="A33" s="160" t="s">
        <v>156</v>
      </c>
      <c r="B33" s="161"/>
      <c r="C33" s="161"/>
      <c r="D33" s="161"/>
      <c r="E33" s="161"/>
      <c r="F33" s="161"/>
      <c r="G33" s="161"/>
      <c r="H33" s="161"/>
      <c r="I33" s="49"/>
    </row>
    <row r="34" spans="1:9" x14ac:dyDescent="0.25">
      <c r="A34" s="160" t="s">
        <v>157</v>
      </c>
      <c r="B34" s="161"/>
      <c r="C34" s="161"/>
      <c r="D34" s="161"/>
      <c r="E34" s="161"/>
      <c r="F34" s="161"/>
      <c r="G34" s="161"/>
      <c r="H34" s="161"/>
      <c r="I34" s="49"/>
    </row>
    <row r="35" spans="1:9" x14ac:dyDescent="0.25">
      <c r="A35" s="160" t="s">
        <v>158</v>
      </c>
      <c r="B35" s="161"/>
      <c r="C35" s="161"/>
      <c r="D35" s="161"/>
      <c r="E35" s="161"/>
      <c r="F35" s="161"/>
      <c r="G35" s="161"/>
      <c r="H35" s="161"/>
      <c r="I35" s="49"/>
    </row>
    <row r="36" spans="1:9" x14ac:dyDescent="0.25">
      <c r="A36" s="160"/>
      <c r="B36" s="161"/>
      <c r="C36" s="161"/>
      <c r="D36" s="161"/>
      <c r="E36" s="161"/>
      <c r="F36" s="161"/>
      <c r="G36" s="161"/>
      <c r="H36" s="161"/>
      <c r="I36" s="49"/>
    </row>
    <row r="37" spans="1:9" x14ac:dyDescent="0.25">
      <c r="A37" s="160"/>
      <c r="B37" s="161"/>
      <c r="C37" s="161"/>
      <c r="D37" s="161"/>
      <c r="E37" s="161"/>
      <c r="F37" s="161"/>
      <c r="G37" s="161"/>
      <c r="H37" s="161"/>
      <c r="I37" s="49"/>
    </row>
    <row r="38" spans="1:9" x14ac:dyDescent="0.25">
      <c r="A38" s="160" t="s">
        <v>32</v>
      </c>
      <c r="B38" s="161"/>
      <c r="C38" s="161"/>
      <c r="D38" s="161"/>
      <c r="E38" s="161"/>
      <c r="F38" s="161"/>
      <c r="G38" s="161"/>
      <c r="H38" s="161"/>
      <c r="I38" s="49"/>
    </row>
    <row r="39" spans="1:9" x14ac:dyDescent="0.25">
      <c r="A39" s="160" t="s">
        <v>29</v>
      </c>
      <c r="B39" s="161"/>
      <c r="C39" s="161"/>
      <c r="D39" s="161"/>
      <c r="E39" s="161"/>
      <c r="F39" s="161"/>
      <c r="G39" s="161"/>
      <c r="H39" s="161"/>
      <c r="I39" s="49"/>
    </row>
    <row r="40" spans="1:9" x14ac:dyDescent="0.25">
      <c r="A40" s="160" t="s">
        <v>160</v>
      </c>
      <c r="B40" s="161"/>
      <c r="C40" s="161"/>
      <c r="D40" s="161"/>
      <c r="E40" s="161"/>
      <c r="F40" s="161"/>
      <c r="G40" s="161"/>
      <c r="H40" s="161"/>
      <c r="I40" s="49"/>
    </row>
    <row r="41" spans="1:9" x14ac:dyDescent="0.25">
      <c r="A41" s="48"/>
      <c r="B41" s="1"/>
      <c r="C41" s="1"/>
      <c r="D41" s="1"/>
      <c r="E41" s="1"/>
      <c r="F41" s="1"/>
      <c r="G41" s="1"/>
      <c r="H41" s="1"/>
      <c r="I41" s="49"/>
    </row>
    <row r="42" spans="1:9" ht="15.75" thickBot="1" x14ac:dyDescent="0.3">
      <c r="A42" s="64"/>
      <c r="B42" s="50"/>
      <c r="C42" s="50"/>
      <c r="D42" s="50"/>
      <c r="E42" s="50"/>
      <c r="F42" s="50"/>
      <c r="G42" s="50"/>
      <c r="H42" s="50"/>
      <c r="I42" s="51"/>
    </row>
  </sheetData>
  <sheetProtection algorithmName="SHA-512" hashValue="D9NFuMogIz06gvuJJefpLCVsdLyHAWXL+3QPa3WWYRY8kiQbFmTU7GW/XD3U3vxQrA0w69FvMp78IwxtrAEGzQ==" saltValue="gozjgOElJb86fy4eLJ0mRg==" spinCount="100000" sheet="1" objects="1" scenarios="1" selectLockedCells="1" selectUnlockedCells="1"/>
  <mergeCells count="2">
    <mergeCell ref="A1:I1"/>
    <mergeCell ref="A2:I2"/>
  </mergeCells>
  <phoneticPr fontId="17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4"/>
  <sheetViews>
    <sheetView showZeros="0" zoomScale="110" zoomScaleNormal="110" workbookViewId="0">
      <pane ySplit="4" topLeftCell="A33" activePane="bottomLeft" state="frozen"/>
      <selection pane="bottomLeft" sqref="A1:F1"/>
    </sheetView>
  </sheetViews>
  <sheetFormatPr defaultRowHeight="15" x14ac:dyDescent="0.25"/>
  <cols>
    <col min="1" max="1" width="13.5703125" bestFit="1" customWidth="1"/>
    <col min="2" max="2" width="17" customWidth="1"/>
    <col min="3" max="3" width="68" customWidth="1"/>
    <col min="4" max="4" width="7.7109375" bestFit="1" customWidth="1"/>
    <col min="5" max="5" width="7" bestFit="1" customWidth="1"/>
    <col min="6" max="6" width="11" bestFit="1" customWidth="1"/>
    <col min="7" max="7" width="8" customWidth="1"/>
    <col min="8" max="8" width="8" bestFit="1" customWidth="1"/>
    <col min="9" max="9" width="39" customWidth="1"/>
    <col min="10" max="10" width="11.5703125" bestFit="1" customWidth="1"/>
    <col min="11" max="11" width="10.5703125" bestFit="1" customWidth="1"/>
  </cols>
  <sheetData>
    <row r="1" spans="1:11" ht="21" x14ac:dyDescent="0.25">
      <c r="A1" s="193" t="s">
        <v>17</v>
      </c>
      <c r="B1" s="194"/>
      <c r="C1" s="194"/>
      <c r="D1" s="194"/>
      <c r="E1" s="194"/>
      <c r="F1" s="207"/>
      <c r="G1" s="17"/>
    </row>
    <row r="2" spans="1:11" ht="19.5" thickBot="1" x14ac:dyDescent="0.3">
      <c r="A2" s="45"/>
      <c r="B2" s="46"/>
      <c r="C2" s="55" t="s">
        <v>50</v>
      </c>
      <c r="D2" s="208"/>
      <c r="E2" s="208"/>
      <c r="F2" s="47"/>
    </row>
    <row r="3" spans="1:11" ht="18" thickBot="1" x14ac:dyDescent="0.35">
      <c r="A3" s="14" t="s">
        <v>7</v>
      </c>
      <c r="B3" s="2" t="s">
        <v>6</v>
      </c>
      <c r="C3" s="2" t="s">
        <v>8</v>
      </c>
      <c r="D3" s="8" t="s">
        <v>10</v>
      </c>
      <c r="E3" s="8" t="s">
        <v>11</v>
      </c>
      <c r="F3" s="8" t="s">
        <v>12</v>
      </c>
    </row>
    <row r="4" spans="1:11" ht="15.75" thickBot="1" x14ac:dyDescent="0.3">
      <c r="A4" s="105">
        <v>43374</v>
      </c>
      <c r="B4" s="106"/>
      <c r="C4" s="107" t="s">
        <v>51</v>
      </c>
      <c r="D4" s="108"/>
      <c r="E4" s="109"/>
      <c r="F4" s="110">
        <v>6275.78</v>
      </c>
    </row>
    <row r="5" spans="1:11" x14ac:dyDescent="0.25">
      <c r="A5" s="100"/>
      <c r="B5" s="101"/>
      <c r="C5" t="s">
        <v>30</v>
      </c>
      <c r="D5" s="68">
        <v>33.28</v>
      </c>
      <c r="E5" s="103"/>
      <c r="F5" s="22">
        <f>F4+E5-D5</f>
        <v>6242.5</v>
      </c>
    </row>
    <row r="6" spans="1:11" x14ac:dyDescent="0.25">
      <c r="A6" s="100"/>
      <c r="B6" s="101"/>
      <c r="C6" t="s">
        <v>31</v>
      </c>
      <c r="D6" s="68">
        <v>25</v>
      </c>
      <c r="E6" s="103"/>
      <c r="F6" s="22">
        <f t="shared" ref="F6:F35" si="0">F5+E6-D6</f>
        <v>6217.5</v>
      </c>
    </row>
    <row r="7" spans="1:11" x14ac:dyDescent="0.25">
      <c r="A7" s="100">
        <v>43411</v>
      </c>
      <c r="B7" s="101" t="s">
        <v>25</v>
      </c>
      <c r="C7" s="21" t="s">
        <v>61</v>
      </c>
      <c r="D7" s="102"/>
      <c r="E7" s="103">
        <v>326.27</v>
      </c>
      <c r="F7" s="22">
        <f t="shared" si="0"/>
        <v>6543.77</v>
      </c>
      <c r="I7" t="s">
        <v>30</v>
      </c>
      <c r="J7" s="104">
        <v>-33.28</v>
      </c>
    </row>
    <row r="8" spans="1:11" x14ac:dyDescent="0.25">
      <c r="A8" s="26">
        <v>43417</v>
      </c>
      <c r="B8" s="67">
        <v>800076</v>
      </c>
      <c r="C8" s="63" t="s">
        <v>63</v>
      </c>
      <c r="D8" s="68">
        <v>10</v>
      </c>
      <c r="E8" s="69"/>
      <c r="F8" s="22">
        <f t="shared" si="0"/>
        <v>6533.77</v>
      </c>
      <c r="I8" t="s">
        <v>31</v>
      </c>
      <c r="J8" s="104">
        <v>-25</v>
      </c>
      <c r="K8" s="104"/>
    </row>
    <row r="9" spans="1:11" x14ac:dyDescent="0.25">
      <c r="A9" s="26">
        <v>43417</v>
      </c>
      <c r="B9" s="67">
        <v>800077</v>
      </c>
      <c r="C9" s="63" t="s">
        <v>62</v>
      </c>
      <c r="D9" s="68">
        <v>25</v>
      </c>
      <c r="E9" s="69"/>
      <c r="F9" s="22">
        <f t="shared" si="0"/>
        <v>6508.77</v>
      </c>
      <c r="H9" s="111" t="s">
        <v>64</v>
      </c>
      <c r="I9" s="111"/>
      <c r="J9" s="112">
        <f>F9+D5+D6</f>
        <v>6567.05</v>
      </c>
    </row>
    <row r="10" spans="1:11" x14ac:dyDescent="0.25">
      <c r="A10" s="26">
        <v>43440</v>
      </c>
      <c r="B10" s="67">
        <v>800080</v>
      </c>
      <c r="C10" s="21" t="s">
        <v>69</v>
      </c>
      <c r="D10" s="68">
        <v>326.27</v>
      </c>
      <c r="E10" s="69"/>
      <c r="F10" s="22">
        <f t="shared" si="0"/>
        <v>6182.5</v>
      </c>
      <c r="J10" s="104"/>
      <c r="K10" s="104"/>
    </row>
    <row r="11" spans="1:11" x14ac:dyDescent="0.25">
      <c r="A11" s="79">
        <v>43441</v>
      </c>
      <c r="B11" s="82">
        <v>800079</v>
      </c>
      <c r="C11" s="65" t="s">
        <v>70</v>
      </c>
      <c r="D11" s="68">
        <v>455.55</v>
      </c>
      <c r="E11" s="69"/>
      <c r="F11" s="22">
        <f t="shared" si="0"/>
        <v>5726.95</v>
      </c>
      <c r="J11" s="104"/>
      <c r="K11" s="104"/>
    </row>
    <row r="12" spans="1:11" x14ac:dyDescent="0.25">
      <c r="A12" s="79">
        <v>43448</v>
      </c>
      <c r="B12" s="82">
        <v>800078</v>
      </c>
      <c r="C12" s="65" t="s">
        <v>71</v>
      </c>
      <c r="D12" s="9">
        <v>28.8</v>
      </c>
      <c r="E12" s="10"/>
      <c r="F12" s="22">
        <f t="shared" si="0"/>
        <v>5698.15</v>
      </c>
      <c r="H12" s="111" t="s">
        <v>72</v>
      </c>
      <c r="I12" s="111"/>
      <c r="J12" s="112">
        <f>F12+D5+D6</f>
        <v>5756.4299999999994</v>
      </c>
      <c r="K12" s="104"/>
    </row>
    <row r="13" spans="1:11" x14ac:dyDescent="0.25">
      <c r="A13" s="79">
        <v>43809</v>
      </c>
      <c r="B13" s="67">
        <v>800081</v>
      </c>
      <c r="C13" s="65" t="s">
        <v>73</v>
      </c>
      <c r="D13" s="114">
        <v>10</v>
      </c>
      <c r="E13" s="10"/>
      <c r="F13" s="22">
        <f t="shared" si="0"/>
        <v>5688.15</v>
      </c>
      <c r="J13" s="104"/>
      <c r="K13" s="104"/>
    </row>
    <row r="14" spans="1:11" x14ac:dyDescent="0.25">
      <c r="A14" s="79">
        <v>43809</v>
      </c>
      <c r="B14" s="67">
        <v>800082</v>
      </c>
      <c r="C14" s="65" t="s">
        <v>74</v>
      </c>
      <c r="D14" s="114">
        <v>25</v>
      </c>
      <c r="E14" s="10"/>
      <c r="F14" s="22">
        <f t="shared" si="0"/>
        <v>5663.15</v>
      </c>
      <c r="J14" s="104"/>
      <c r="K14" s="104"/>
    </row>
    <row r="15" spans="1:11" x14ac:dyDescent="0.25">
      <c r="A15" s="79">
        <v>43809</v>
      </c>
      <c r="B15" s="82" t="s">
        <v>66</v>
      </c>
      <c r="C15" s="65" t="s">
        <v>76</v>
      </c>
      <c r="D15" s="83"/>
      <c r="E15" s="113">
        <v>25</v>
      </c>
      <c r="F15" s="22">
        <f t="shared" si="0"/>
        <v>5688.15</v>
      </c>
      <c r="J15" s="104"/>
      <c r="K15" s="104"/>
    </row>
    <row r="16" spans="1:11" x14ac:dyDescent="0.25">
      <c r="A16" s="15">
        <v>43493</v>
      </c>
      <c r="B16" s="67">
        <v>800083</v>
      </c>
      <c r="C16" s="57" t="s">
        <v>79</v>
      </c>
      <c r="D16" s="113">
        <v>74.19</v>
      </c>
      <c r="E16" s="10"/>
      <c r="F16" s="22">
        <f t="shared" si="0"/>
        <v>5613.96</v>
      </c>
      <c r="H16" s="111" t="s">
        <v>85</v>
      </c>
      <c r="I16" s="111"/>
      <c r="J16" s="112">
        <f>F17+D5+D6</f>
        <v>5549.96</v>
      </c>
      <c r="K16" s="104"/>
    </row>
    <row r="17" spans="1:11" x14ac:dyDescent="0.25">
      <c r="A17" s="15">
        <v>43493</v>
      </c>
      <c r="B17" s="67">
        <v>800085</v>
      </c>
      <c r="C17" s="57" t="s">
        <v>80</v>
      </c>
      <c r="D17" s="113">
        <v>122.28</v>
      </c>
      <c r="E17" s="10"/>
      <c r="F17" s="22">
        <f t="shared" si="0"/>
        <v>5491.68</v>
      </c>
      <c r="J17" s="104"/>
      <c r="K17" s="104"/>
    </row>
    <row r="18" spans="1:11" x14ac:dyDescent="0.25">
      <c r="A18" s="15">
        <v>43545</v>
      </c>
      <c r="B18" s="67">
        <v>800084</v>
      </c>
      <c r="C18" s="57" t="s">
        <v>81</v>
      </c>
      <c r="D18" s="113">
        <v>23.66</v>
      </c>
      <c r="E18" s="10"/>
      <c r="F18" s="22">
        <f t="shared" si="0"/>
        <v>5468.02</v>
      </c>
      <c r="J18" s="104"/>
      <c r="K18" s="104"/>
    </row>
    <row r="19" spans="1:11" x14ac:dyDescent="0.25">
      <c r="A19" s="15">
        <v>43509</v>
      </c>
      <c r="B19" s="67">
        <v>800086</v>
      </c>
      <c r="C19" s="75" t="s">
        <v>83</v>
      </c>
      <c r="D19" s="113">
        <v>25</v>
      </c>
      <c r="E19" s="10"/>
      <c r="F19" s="22">
        <f t="shared" si="0"/>
        <v>5443.02</v>
      </c>
      <c r="H19" s="111" t="s">
        <v>86</v>
      </c>
      <c r="I19" s="111"/>
      <c r="J19" s="112">
        <f>F19+D5+D6</f>
        <v>5501.3</v>
      </c>
      <c r="K19" s="104"/>
    </row>
    <row r="20" spans="1:11" x14ac:dyDescent="0.25">
      <c r="A20" s="79">
        <v>43558</v>
      </c>
      <c r="B20" s="67">
        <v>800087</v>
      </c>
      <c r="C20" s="65" t="s">
        <v>111</v>
      </c>
      <c r="D20" s="113">
        <v>25</v>
      </c>
      <c r="E20" s="113"/>
      <c r="F20" s="22">
        <f t="shared" si="0"/>
        <v>5418.02</v>
      </c>
      <c r="J20" s="104"/>
      <c r="K20" s="104"/>
    </row>
    <row r="21" spans="1:11" x14ac:dyDescent="0.25">
      <c r="A21" s="79">
        <v>43558</v>
      </c>
      <c r="B21" s="67">
        <v>800088</v>
      </c>
      <c r="C21" s="65" t="s">
        <v>112</v>
      </c>
      <c r="D21" s="113">
        <v>10</v>
      </c>
      <c r="E21" s="113"/>
      <c r="F21" s="22">
        <f t="shared" si="0"/>
        <v>5408.02</v>
      </c>
      <c r="H21" s="111" t="s">
        <v>92</v>
      </c>
      <c r="I21" s="111"/>
      <c r="J21" s="112">
        <f>F21+D5+D6</f>
        <v>5466.3</v>
      </c>
      <c r="K21" s="104"/>
    </row>
    <row r="22" spans="1:11" x14ac:dyDescent="0.25">
      <c r="A22" s="79">
        <v>43602</v>
      </c>
      <c r="B22" s="82">
        <v>800089</v>
      </c>
      <c r="C22" s="57" t="s">
        <v>127</v>
      </c>
      <c r="D22" s="140">
        <v>35.799999999999997</v>
      </c>
      <c r="E22" s="10"/>
      <c r="F22" s="22">
        <f t="shared" si="0"/>
        <v>5372.22</v>
      </c>
      <c r="J22" s="104"/>
      <c r="K22" s="104"/>
    </row>
    <row r="23" spans="1:11" x14ac:dyDescent="0.25">
      <c r="A23" s="15">
        <v>43613</v>
      </c>
      <c r="B23" s="67" t="s">
        <v>66</v>
      </c>
      <c r="C23" s="57" t="s">
        <v>93</v>
      </c>
      <c r="D23" s="114"/>
      <c r="E23" s="10">
        <v>40</v>
      </c>
      <c r="F23" s="22">
        <f t="shared" si="0"/>
        <v>5412.22</v>
      </c>
      <c r="G23" s="48"/>
      <c r="J23" s="104"/>
      <c r="K23" s="104"/>
    </row>
    <row r="24" spans="1:11" x14ac:dyDescent="0.25">
      <c r="A24" s="15">
        <v>43600</v>
      </c>
      <c r="B24" s="67" t="s">
        <v>25</v>
      </c>
      <c r="C24" s="28" t="s">
        <v>108</v>
      </c>
      <c r="D24" s="9"/>
      <c r="E24" s="10">
        <v>500</v>
      </c>
      <c r="F24" s="22">
        <f t="shared" si="0"/>
        <v>5912.22</v>
      </c>
      <c r="G24" s="1"/>
      <c r="H24" s="111" t="s">
        <v>109</v>
      </c>
      <c r="I24" s="111"/>
      <c r="J24" s="112">
        <f>F24+D5+D6+D22</f>
        <v>6006.3</v>
      </c>
      <c r="K24" s="104"/>
    </row>
    <row r="25" spans="1:11" x14ac:dyDescent="0.25">
      <c r="A25" s="15">
        <v>39985</v>
      </c>
      <c r="B25" s="82">
        <v>800090</v>
      </c>
      <c r="C25" s="65" t="s">
        <v>116</v>
      </c>
      <c r="D25" s="113">
        <v>10</v>
      </c>
      <c r="E25" s="10"/>
      <c r="F25" s="22">
        <f>F24+E25-D25</f>
        <v>5902.22</v>
      </c>
      <c r="G25" s="1"/>
      <c r="J25" s="104"/>
      <c r="K25" s="104"/>
    </row>
    <row r="26" spans="1:11" x14ac:dyDescent="0.25">
      <c r="A26" s="15">
        <v>39985</v>
      </c>
      <c r="B26" s="82">
        <v>800091</v>
      </c>
      <c r="C26" s="65" t="s">
        <v>117</v>
      </c>
      <c r="D26" s="113">
        <v>25</v>
      </c>
      <c r="E26" s="10"/>
      <c r="F26" s="22">
        <f t="shared" si="0"/>
        <v>5877.22</v>
      </c>
      <c r="G26" s="1"/>
      <c r="H26" s="111" t="s">
        <v>113</v>
      </c>
      <c r="I26" s="111"/>
      <c r="J26" s="112">
        <f>F26+D5+D6+D25</f>
        <v>5945.5</v>
      </c>
      <c r="K26" s="104"/>
    </row>
    <row r="27" spans="1:11" x14ac:dyDescent="0.25">
      <c r="A27" s="15">
        <v>43654</v>
      </c>
      <c r="B27" s="82" t="s">
        <v>66</v>
      </c>
      <c r="C27" s="65" t="s">
        <v>131</v>
      </c>
      <c r="D27" s="113"/>
      <c r="E27" s="10">
        <v>25</v>
      </c>
      <c r="F27" s="22">
        <f t="shared" si="0"/>
        <v>5902.22</v>
      </c>
      <c r="G27" s="1"/>
      <c r="H27" s="1"/>
      <c r="I27" s="1"/>
      <c r="J27" s="61"/>
      <c r="K27" s="104"/>
    </row>
    <row r="28" spans="1:11" x14ac:dyDescent="0.25">
      <c r="A28" s="15">
        <v>43670</v>
      </c>
      <c r="B28" s="82">
        <v>800092</v>
      </c>
      <c r="C28" s="28" t="s">
        <v>114</v>
      </c>
      <c r="D28" s="9">
        <v>54.91</v>
      </c>
      <c r="E28" s="10"/>
      <c r="F28" s="22">
        <f t="shared" si="0"/>
        <v>5847.31</v>
      </c>
      <c r="G28" s="1"/>
    </row>
    <row r="29" spans="1:11" x14ac:dyDescent="0.25">
      <c r="A29" s="15">
        <v>43670</v>
      </c>
      <c r="B29" s="82">
        <v>800093</v>
      </c>
      <c r="C29" s="28" t="s">
        <v>115</v>
      </c>
      <c r="D29" s="9">
        <v>65.48</v>
      </c>
      <c r="E29" s="10"/>
      <c r="F29" s="22">
        <f t="shared" si="0"/>
        <v>5781.8300000000008</v>
      </c>
      <c r="G29" s="1"/>
      <c r="H29" s="111" t="s">
        <v>119</v>
      </c>
      <c r="I29" s="111"/>
      <c r="J29" s="145">
        <f>F29+D5+D6+D28</f>
        <v>5895.02</v>
      </c>
    </row>
    <row r="30" spans="1:11" x14ac:dyDescent="0.25">
      <c r="A30" s="15">
        <v>43673</v>
      </c>
      <c r="B30" s="82">
        <v>800094</v>
      </c>
      <c r="C30" s="65" t="s">
        <v>122</v>
      </c>
      <c r="D30" s="9">
        <v>25</v>
      </c>
      <c r="E30" s="10"/>
      <c r="F30" s="22">
        <f t="shared" si="0"/>
        <v>5756.8300000000008</v>
      </c>
      <c r="G30" s="1"/>
    </row>
    <row r="31" spans="1:11" x14ac:dyDescent="0.25">
      <c r="A31" s="15">
        <v>43673</v>
      </c>
      <c r="B31" s="82">
        <v>800095</v>
      </c>
      <c r="C31" s="65" t="s">
        <v>123</v>
      </c>
      <c r="D31" s="9">
        <v>10</v>
      </c>
      <c r="E31" s="60"/>
      <c r="F31" s="22">
        <f t="shared" si="0"/>
        <v>5746.8300000000008</v>
      </c>
      <c r="G31" s="1"/>
    </row>
    <row r="32" spans="1:11" x14ac:dyDescent="0.25">
      <c r="A32" s="15">
        <v>43706</v>
      </c>
      <c r="B32" s="67" t="s">
        <v>66</v>
      </c>
      <c r="C32" s="28" t="s">
        <v>140</v>
      </c>
      <c r="D32" s="9"/>
      <c r="E32" s="1">
        <v>15</v>
      </c>
      <c r="F32" s="22">
        <f t="shared" si="0"/>
        <v>5761.8300000000008</v>
      </c>
      <c r="G32" s="1"/>
    </row>
    <row r="33" spans="1:10" x14ac:dyDescent="0.25">
      <c r="A33" s="15">
        <v>43706</v>
      </c>
      <c r="B33" s="82" t="s">
        <v>125</v>
      </c>
      <c r="C33" s="57" t="s">
        <v>128</v>
      </c>
      <c r="E33" s="9">
        <v>433</v>
      </c>
      <c r="F33" s="22">
        <f t="shared" si="0"/>
        <v>6194.8300000000008</v>
      </c>
      <c r="G33" s="1"/>
      <c r="H33" s="111" t="s">
        <v>130</v>
      </c>
      <c r="I33" s="111"/>
      <c r="J33" s="145">
        <f>F33+D5+D6</f>
        <v>6253.1100000000006</v>
      </c>
    </row>
    <row r="34" spans="1:10" x14ac:dyDescent="0.25">
      <c r="A34" s="15">
        <v>43713</v>
      </c>
      <c r="B34" s="82" t="s">
        <v>134</v>
      </c>
      <c r="C34" s="57" t="s">
        <v>135</v>
      </c>
      <c r="D34" s="9"/>
      <c r="E34" s="10">
        <v>489.5</v>
      </c>
      <c r="F34" s="22">
        <f t="shared" si="0"/>
        <v>6684.3300000000008</v>
      </c>
      <c r="G34" s="1"/>
      <c r="H34" s="111" t="s">
        <v>138</v>
      </c>
      <c r="I34" s="111"/>
      <c r="J34" s="145">
        <f>F35+D5+D6+D35</f>
        <v>6742.6100000000006</v>
      </c>
    </row>
    <row r="35" spans="1:10" x14ac:dyDescent="0.25">
      <c r="A35" s="15">
        <v>43734</v>
      </c>
      <c r="B35" s="82">
        <v>800096</v>
      </c>
      <c r="C35" s="57" t="s">
        <v>136</v>
      </c>
      <c r="D35" s="9">
        <v>240</v>
      </c>
      <c r="E35" s="10"/>
      <c r="F35" s="22">
        <f t="shared" si="0"/>
        <v>6444.3300000000008</v>
      </c>
      <c r="G35" s="1"/>
    </row>
    <row r="36" spans="1:10" x14ac:dyDescent="0.25">
      <c r="A36" s="26"/>
      <c r="B36" s="67"/>
      <c r="C36" s="57"/>
      <c r="D36" s="9"/>
      <c r="E36" s="10"/>
      <c r="F36" s="22"/>
      <c r="G36" s="62"/>
    </row>
    <row r="37" spans="1:10" x14ac:dyDescent="0.25">
      <c r="A37" s="26"/>
      <c r="B37" s="67"/>
      <c r="C37" s="3"/>
      <c r="D37" s="9"/>
      <c r="E37" s="60"/>
      <c r="F37" s="22"/>
      <c r="G37" s="1"/>
    </row>
    <row r="38" spans="1:10" x14ac:dyDescent="0.25">
      <c r="A38" s="15"/>
      <c r="B38" s="67"/>
      <c r="C38" s="28"/>
      <c r="D38" s="10"/>
      <c r="E38" s="1"/>
      <c r="F38" s="22"/>
      <c r="G38" s="1"/>
    </row>
    <row r="39" spans="1:10" ht="15.75" thickBot="1" x14ac:dyDescent="0.3">
      <c r="A39" s="27"/>
      <c r="B39" s="53"/>
      <c r="C39" s="54"/>
      <c r="D39" s="11"/>
      <c r="E39" s="12"/>
      <c r="F39" s="29"/>
    </row>
    <row r="40" spans="1:10" x14ac:dyDescent="0.25">
      <c r="A40" s="58"/>
      <c r="B40" s="59"/>
      <c r="C40" s="1"/>
      <c r="D40" s="20"/>
      <c r="E40" s="60"/>
    </row>
    <row r="41" spans="1:10" ht="15.75" thickBot="1" x14ac:dyDescent="0.3"/>
    <row r="42" spans="1:10" ht="36" customHeight="1" x14ac:dyDescent="0.25">
      <c r="A42" s="72" t="s">
        <v>26</v>
      </c>
      <c r="B42" s="152" t="s">
        <v>23</v>
      </c>
      <c r="C42" s="152" t="s">
        <v>22</v>
      </c>
      <c r="D42" s="158" t="s">
        <v>7</v>
      </c>
    </row>
    <row r="43" spans="1:10" ht="36" customHeight="1" x14ac:dyDescent="0.25">
      <c r="A43" s="73" t="s">
        <v>27</v>
      </c>
      <c r="B43" s="56" t="s">
        <v>19</v>
      </c>
      <c r="C43" s="154"/>
      <c r="D43" s="153"/>
    </row>
    <row r="44" spans="1:10" ht="36" customHeight="1" x14ac:dyDescent="0.25">
      <c r="A44" s="73" t="s">
        <v>28</v>
      </c>
      <c r="B44" s="56" t="s">
        <v>20</v>
      </c>
      <c r="C44" s="154"/>
      <c r="D44" s="153"/>
    </row>
  </sheetData>
  <sheetProtection algorithmName="SHA-512" hashValue="tpmRvlrBZ9N6dqcGgJJbygRmjCmTyWxNplJZ5u+by3qtoIAkQGvJrmCdwL1zsrT9dDVo6169DEw4aRX6/IR5Aw==" saltValue="3bVLH9yF7SyjKgcoUjWjFQ==" spinCount="100000" sheet="1" objects="1" scenarios="1" selectLockedCells="1" selectUnlockedCells="1"/>
  <mergeCells count="2">
    <mergeCell ref="A1:F1"/>
    <mergeCell ref="D2:E2"/>
  </mergeCells>
  <pageMargins left="0.51181102362204722" right="0.51181102362204722" top="0.74803149606299213" bottom="0.74803149606299213" header="0.31496062992125984" footer="0.31496062992125984"/>
  <pageSetup paperSize="9" scale="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5"/>
  <sheetViews>
    <sheetView tabSelected="1" workbookViewId="0">
      <selection sqref="A1:F1"/>
    </sheetView>
  </sheetViews>
  <sheetFormatPr defaultRowHeight="15" x14ac:dyDescent="0.25"/>
  <cols>
    <col min="1" max="1" width="13.5703125" bestFit="1" customWidth="1"/>
    <col min="2" max="2" width="14" bestFit="1" customWidth="1"/>
    <col min="3" max="3" width="55" bestFit="1" customWidth="1"/>
    <col min="6" max="6" width="11" bestFit="1" customWidth="1"/>
  </cols>
  <sheetData>
    <row r="1" spans="1:18" ht="21" x14ac:dyDescent="0.25">
      <c r="A1" s="193" t="s">
        <v>1</v>
      </c>
      <c r="B1" s="194"/>
      <c r="C1" s="194"/>
      <c r="D1" s="194"/>
      <c r="E1" s="194"/>
      <c r="F1" s="207"/>
    </row>
    <row r="2" spans="1:18" ht="19.5" thickBot="1" x14ac:dyDescent="0.3">
      <c r="A2" s="195" t="s">
        <v>52</v>
      </c>
      <c r="B2" s="196"/>
      <c r="C2" s="196"/>
      <c r="D2" s="196"/>
      <c r="E2" s="196"/>
      <c r="F2" s="200"/>
    </row>
    <row r="3" spans="1:18" ht="18" thickBot="1" x14ac:dyDescent="0.35">
      <c r="A3" s="14" t="s">
        <v>7</v>
      </c>
      <c r="B3" s="2" t="s">
        <v>6</v>
      </c>
      <c r="C3" s="2" t="s">
        <v>8</v>
      </c>
      <c r="D3" s="8" t="s">
        <v>10</v>
      </c>
      <c r="E3" s="8" t="s">
        <v>11</v>
      </c>
      <c r="F3" s="8" t="s">
        <v>12</v>
      </c>
      <c r="H3" s="137">
        <v>20</v>
      </c>
      <c r="I3" s="138">
        <v>10</v>
      </c>
      <c r="J3" s="138">
        <v>5</v>
      </c>
      <c r="K3" s="138">
        <v>1</v>
      </c>
      <c r="L3" s="138">
        <v>0.5</v>
      </c>
      <c r="M3" s="138">
        <v>0.2</v>
      </c>
      <c r="N3" s="138">
        <v>0.1</v>
      </c>
      <c r="O3" s="138">
        <v>0.05</v>
      </c>
      <c r="P3" s="138">
        <v>0.02</v>
      </c>
      <c r="Q3" s="138">
        <v>0.01</v>
      </c>
      <c r="R3" s="139" t="s">
        <v>89</v>
      </c>
    </row>
    <row r="4" spans="1:18" x14ac:dyDescent="0.25">
      <c r="A4" s="80">
        <v>43009</v>
      </c>
      <c r="B4" s="33"/>
      <c r="C4" s="35" t="s">
        <v>53</v>
      </c>
      <c r="D4" s="40"/>
      <c r="E4" s="41"/>
      <c r="F4" s="38">
        <v>36.96</v>
      </c>
      <c r="H4" s="151"/>
      <c r="I4" s="1"/>
      <c r="J4" s="1"/>
      <c r="K4" s="66"/>
      <c r="L4" s="66"/>
      <c r="M4" s="66"/>
      <c r="N4" s="66"/>
      <c r="O4" s="66"/>
      <c r="P4" s="66"/>
      <c r="Q4" s="66"/>
      <c r="R4" s="141"/>
    </row>
    <row r="5" spans="1:18" x14ac:dyDescent="0.25">
      <c r="A5" s="80">
        <v>43399</v>
      </c>
      <c r="B5" s="82" t="s">
        <v>66</v>
      </c>
      <c r="C5" s="65" t="s">
        <v>143</v>
      </c>
      <c r="D5" s="40"/>
      <c r="E5" s="41">
        <v>17</v>
      </c>
      <c r="F5" s="38">
        <f t="shared" ref="F5:F13" si="0">F4+E5-D5</f>
        <v>53.96</v>
      </c>
      <c r="H5" s="48"/>
      <c r="I5" s="1"/>
      <c r="J5" s="66"/>
      <c r="K5" s="1"/>
      <c r="L5" s="66"/>
      <c r="M5" s="66"/>
      <c r="N5" s="66"/>
      <c r="O5" s="66"/>
      <c r="P5" s="66"/>
      <c r="Q5" s="66"/>
      <c r="R5" s="141"/>
    </row>
    <row r="6" spans="1:18" x14ac:dyDescent="0.25">
      <c r="A6" s="80">
        <v>43444</v>
      </c>
      <c r="B6" s="82" t="s">
        <v>66</v>
      </c>
      <c r="C6" s="65" t="s">
        <v>75</v>
      </c>
      <c r="D6" s="41"/>
      <c r="E6" s="41">
        <v>2.2999999999999998</v>
      </c>
      <c r="F6" s="38">
        <f t="shared" si="0"/>
        <v>56.26</v>
      </c>
      <c r="H6" s="48">
        <v>1</v>
      </c>
      <c r="I6" s="1">
        <v>2</v>
      </c>
      <c r="J6" s="1">
        <v>1</v>
      </c>
      <c r="K6" s="1">
        <v>6</v>
      </c>
      <c r="L6" s="1">
        <v>5</v>
      </c>
      <c r="M6" s="1">
        <v>10</v>
      </c>
      <c r="N6" s="66">
        <v>4</v>
      </c>
      <c r="O6" s="66">
        <v>5</v>
      </c>
      <c r="P6" s="66">
        <v>3</v>
      </c>
      <c r="Q6" s="66">
        <v>5</v>
      </c>
      <c r="R6" s="141">
        <f t="shared" ref="R6:R13" si="1">$H$3*H6+I6*$I$3+J6*$J$3+K6*$K$3+L6*$L$3+M6*$M$3+N6*$N$3+O6*$O$3+P6*$P$3+Q6*$Q$3</f>
        <v>56.26</v>
      </c>
    </row>
    <row r="7" spans="1:18" x14ac:dyDescent="0.25">
      <c r="A7" s="80">
        <v>43535</v>
      </c>
      <c r="B7" s="82" t="s">
        <v>66</v>
      </c>
      <c r="C7" s="65" t="s">
        <v>88</v>
      </c>
      <c r="D7" s="41"/>
      <c r="E7" s="70">
        <v>8</v>
      </c>
      <c r="F7" s="38">
        <f t="shared" si="0"/>
        <v>64.259999999999991</v>
      </c>
      <c r="H7" s="48">
        <v>1</v>
      </c>
      <c r="I7" s="1">
        <v>2</v>
      </c>
      <c r="J7" s="1">
        <v>1</v>
      </c>
      <c r="K7" s="1">
        <v>14</v>
      </c>
      <c r="L7" s="1">
        <v>5</v>
      </c>
      <c r="M7" s="1">
        <v>10</v>
      </c>
      <c r="N7" s="66">
        <v>4</v>
      </c>
      <c r="O7" s="66">
        <v>5</v>
      </c>
      <c r="P7" s="66">
        <v>3</v>
      </c>
      <c r="Q7" s="66">
        <v>5</v>
      </c>
      <c r="R7" s="141">
        <f t="shared" si="1"/>
        <v>64.260000000000005</v>
      </c>
    </row>
    <row r="8" spans="1:18" x14ac:dyDescent="0.25">
      <c r="A8" s="80">
        <v>43584</v>
      </c>
      <c r="B8" s="34" t="s">
        <v>95</v>
      </c>
      <c r="C8" s="65" t="s">
        <v>94</v>
      </c>
      <c r="D8" s="70">
        <v>22.75</v>
      </c>
      <c r="E8" s="84"/>
      <c r="F8" s="38">
        <f t="shared" si="0"/>
        <v>41.509999999999991</v>
      </c>
      <c r="H8" s="48">
        <v>1</v>
      </c>
      <c r="I8" s="1">
        <v>3</v>
      </c>
      <c r="J8" s="66">
        <v>1</v>
      </c>
      <c r="K8" s="66">
        <v>5</v>
      </c>
      <c r="L8" s="66">
        <v>5</v>
      </c>
      <c r="M8" s="66">
        <v>5</v>
      </c>
      <c r="N8" s="66">
        <v>4</v>
      </c>
      <c r="O8" s="66">
        <v>5</v>
      </c>
      <c r="P8" s="66">
        <v>3</v>
      </c>
      <c r="Q8" s="66">
        <v>5</v>
      </c>
      <c r="R8" s="141">
        <f t="shared" si="1"/>
        <v>64.260000000000005</v>
      </c>
    </row>
    <row r="9" spans="1:18" x14ac:dyDescent="0.25">
      <c r="A9" s="80">
        <v>43602</v>
      </c>
      <c r="B9" s="82" t="s">
        <v>66</v>
      </c>
      <c r="C9" s="57" t="s">
        <v>93</v>
      </c>
      <c r="D9" s="83"/>
      <c r="E9" s="113">
        <v>1.44</v>
      </c>
      <c r="F9" s="38">
        <f t="shared" si="0"/>
        <v>42.949999999999989</v>
      </c>
      <c r="H9" s="48">
        <v>1</v>
      </c>
      <c r="I9" s="1">
        <v>3</v>
      </c>
      <c r="J9" s="66">
        <v>1</v>
      </c>
      <c r="K9" s="66">
        <v>5</v>
      </c>
      <c r="L9" s="66">
        <v>5</v>
      </c>
      <c r="M9" s="66">
        <v>10</v>
      </c>
      <c r="N9" s="66">
        <v>4</v>
      </c>
      <c r="O9" s="66">
        <v>12</v>
      </c>
      <c r="P9" s="66">
        <v>7</v>
      </c>
      <c r="Q9" s="66">
        <v>6</v>
      </c>
      <c r="R9" s="141">
        <f t="shared" si="1"/>
        <v>65.7</v>
      </c>
    </row>
    <row r="10" spans="1:18" x14ac:dyDescent="0.25">
      <c r="A10" s="80">
        <v>43633</v>
      </c>
      <c r="B10" s="34" t="s">
        <v>66</v>
      </c>
      <c r="C10" s="34" t="s">
        <v>110</v>
      </c>
      <c r="D10" s="84"/>
      <c r="E10" s="70">
        <v>3.6</v>
      </c>
      <c r="F10" s="38">
        <f t="shared" si="0"/>
        <v>46.54999999999999</v>
      </c>
      <c r="H10" s="48">
        <v>1</v>
      </c>
      <c r="I10" s="1">
        <v>3</v>
      </c>
      <c r="J10" s="66">
        <v>1</v>
      </c>
      <c r="K10" s="66">
        <v>8</v>
      </c>
      <c r="L10" s="66">
        <v>5</v>
      </c>
      <c r="M10" s="66">
        <v>13</v>
      </c>
      <c r="N10" s="66">
        <v>4</v>
      </c>
      <c r="O10" s="66">
        <v>12</v>
      </c>
      <c r="P10" s="66">
        <v>7</v>
      </c>
      <c r="Q10" s="66">
        <v>6</v>
      </c>
      <c r="R10" s="141">
        <f t="shared" si="1"/>
        <v>69.3</v>
      </c>
    </row>
    <row r="11" spans="1:18" x14ac:dyDescent="0.25">
      <c r="A11" s="26">
        <v>43673</v>
      </c>
      <c r="B11" s="34" t="s">
        <v>66</v>
      </c>
      <c r="C11" s="65" t="s">
        <v>124</v>
      </c>
      <c r="D11" s="70"/>
      <c r="E11" s="70">
        <v>3</v>
      </c>
      <c r="F11" s="38">
        <f t="shared" si="0"/>
        <v>49.54999999999999</v>
      </c>
      <c r="H11" s="48">
        <v>1</v>
      </c>
      <c r="I11" s="1">
        <v>1</v>
      </c>
      <c r="J11" s="66">
        <v>1</v>
      </c>
      <c r="K11" s="66">
        <v>6</v>
      </c>
      <c r="L11" s="66">
        <v>5</v>
      </c>
      <c r="M11" s="66">
        <v>10</v>
      </c>
      <c r="N11" s="66">
        <v>4</v>
      </c>
      <c r="O11" s="66">
        <v>9</v>
      </c>
      <c r="P11" s="66">
        <v>7</v>
      </c>
      <c r="Q11" s="66">
        <v>6</v>
      </c>
      <c r="R11" s="141">
        <f t="shared" si="1"/>
        <v>46.550000000000004</v>
      </c>
    </row>
    <row r="12" spans="1:18" x14ac:dyDescent="0.25">
      <c r="A12" s="26">
        <v>43706</v>
      </c>
      <c r="B12" s="67" t="s">
        <v>66</v>
      </c>
      <c r="C12" s="28" t="s">
        <v>126</v>
      </c>
      <c r="D12" s="70"/>
      <c r="E12" s="70">
        <v>2.61</v>
      </c>
      <c r="F12" s="38">
        <f t="shared" si="0"/>
        <v>52.159999999999989</v>
      </c>
      <c r="H12" s="48">
        <v>1</v>
      </c>
      <c r="I12" s="1">
        <v>1</v>
      </c>
      <c r="J12" s="146">
        <v>1</v>
      </c>
      <c r="K12" s="66">
        <v>8</v>
      </c>
      <c r="L12" s="66">
        <v>8</v>
      </c>
      <c r="M12" s="66">
        <v>18</v>
      </c>
      <c r="N12" s="66">
        <v>7</v>
      </c>
      <c r="O12" s="66">
        <v>12</v>
      </c>
      <c r="P12" s="66">
        <v>9</v>
      </c>
      <c r="Q12" s="66">
        <v>8</v>
      </c>
      <c r="R12" s="141">
        <f t="shared" si="1"/>
        <v>52.160000000000004</v>
      </c>
    </row>
    <row r="13" spans="1:18" x14ac:dyDescent="0.25">
      <c r="A13" s="159">
        <v>43731</v>
      </c>
      <c r="B13" s="82" t="s">
        <v>66</v>
      </c>
      <c r="C13" s="57" t="s">
        <v>141</v>
      </c>
      <c r="D13" s="148"/>
      <c r="E13" s="70">
        <v>1</v>
      </c>
      <c r="F13" s="38">
        <f t="shared" si="0"/>
        <v>53.159999999999989</v>
      </c>
      <c r="H13" s="48">
        <v>1</v>
      </c>
      <c r="I13" s="1">
        <v>1</v>
      </c>
      <c r="J13" s="146">
        <v>1</v>
      </c>
      <c r="K13" s="66">
        <v>9</v>
      </c>
      <c r="L13" s="66">
        <v>8</v>
      </c>
      <c r="M13" s="66">
        <v>18</v>
      </c>
      <c r="N13" s="66">
        <v>7</v>
      </c>
      <c r="O13" s="66">
        <v>12</v>
      </c>
      <c r="P13" s="66">
        <v>9</v>
      </c>
      <c r="Q13" s="66">
        <v>8</v>
      </c>
      <c r="R13" s="141">
        <f t="shared" si="1"/>
        <v>53.160000000000004</v>
      </c>
    </row>
    <row r="14" spans="1:18" ht="15.75" thickBot="1" x14ac:dyDescent="0.3">
      <c r="A14" s="80"/>
      <c r="B14" s="34"/>
      <c r="C14" s="75"/>
      <c r="D14" s="40"/>
      <c r="E14" s="41"/>
      <c r="F14" s="38"/>
      <c r="H14" s="64"/>
      <c r="I14" s="50"/>
      <c r="J14" s="147"/>
      <c r="K14" s="50"/>
      <c r="L14" s="50"/>
      <c r="M14" s="50"/>
      <c r="N14" s="50"/>
      <c r="O14" s="50"/>
      <c r="P14" s="50"/>
      <c r="Q14" s="50"/>
      <c r="R14" s="142"/>
    </row>
    <row r="15" spans="1:18" x14ac:dyDescent="0.25">
      <c r="A15" s="80"/>
      <c r="B15" s="34"/>
      <c r="C15" s="35"/>
      <c r="D15" s="44"/>
      <c r="E15" s="70"/>
      <c r="F15" s="38"/>
    </row>
    <row r="16" spans="1:18" x14ac:dyDescent="0.25">
      <c r="A16" s="80"/>
      <c r="B16" s="34"/>
      <c r="C16" s="34"/>
      <c r="D16" s="40"/>
      <c r="E16" s="41"/>
      <c r="F16" s="38"/>
    </row>
    <row r="17" spans="1:6" x14ac:dyDescent="0.25">
      <c r="A17" s="80"/>
      <c r="B17" s="34"/>
      <c r="C17" s="34"/>
      <c r="D17" s="42"/>
      <c r="E17" s="41"/>
      <c r="F17" s="38"/>
    </row>
    <row r="18" spans="1:6" x14ac:dyDescent="0.25">
      <c r="A18" s="80"/>
      <c r="B18" s="34"/>
      <c r="C18" s="35"/>
      <c r="D18" s="42"/>
      <c r="E18" s="41"/>
      <c r="F18" s="38"/>
    </row>
    <row r="19" spans="1:6" x14ac:dyDescent="0.25">
      <c r="A19" s="80"/>
      <c r="B19" s="85"/>
      <c r="C19" s="57"/>
      <c r="D19" s="40"/>
      <c r="E19" s="41"/>
      <c r="F19" s="38"/>
    </row>
    <row r="20" spans="1:6" x14ac:dyDescent="0.25">
      <c r="A20" s="80"/>
      <c r="B20" s="85"/>
      <c r="C20" s="57"/>
      <c r="D20" s="42"/>
      <c r="E20" s="41"/>
      <c r="F20" s="38"/>
    </row>
    <row r="21" spans="1:6" ht="15.75" thickBot="1" x14ac:dyDescent="0.3">
      <c r="A21" s="81"/>
      <c r="B21" s="36"/>
      <c r="C21" s="37"/>
      <c r="D21" s="43"/>
      <c r="E21" s="43"/>
      <c r="F21" s="39"/>
    </row>
    <row r="22" spans="1:6" ht="15.75" thickBot="1" x14ac:dyDescent="0.3"/>
    <row r="23" spans="1:6" ht="36" customHeight="1" x14ac:dyDescent="0.25">
      <c r="A23" s="72" t="s">
        <v>26</v>
      </c>
      <c r="B23" s="152" t="s">
        <v>23</v>
      </c>
      <c r="C23" s="152" t="s">
        <v>22</v>
      </c>
      <c r="D23" s="158" t="s">
        <v>7</v>
      </c>
    </row>
    <row r="24" spans="1:6" ht="36" customHeight="1" x14ac:dyDescent="0.25">
      <c r="A24" s="73" t="s">
        <v>27</v>
      </c>
      <c r="B24" s="56" t="s">
        <v>19</v>
      </c>
      <c r="C24" s="154"/>
      <c r="D24" s="153"/>
    </row>
    <row r="25" spans="1:6" ht="36" customHeight="1" x14ac:dyDescent="0.25">
      <c r="A25" s="73" t="s">
        <v>28</v>
      </c>
      <c r="B25" s="56" t="s">
        <v>20</v>
      </c>
      <c r="C25" s="154"/>
      <c r="D25" s="153"/>
    </row>
  </sheetData>
  <sheetProtection algorithmName="SHA-512" hashValue="4L8kmUWiTwcftxB6+wFeVWBNMGHupcoWoVQHUl4cdeQAMpg0QlQxBqvtIBnU9nyQz7EArV1uzqvt3At1O8IQ/Q==" saltValue="B7UYJqYo5DjuYDSQgUG1jg==" spinCount="100000" sheet="1" objects="1" scenarios="1" selectLockedCells="1" selectUnlockedCells="1"/>
  <mergeCells count="2">
    <mergeCell ref="A1:F1"/>
    <mergeCell ref="A2:F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I&amp;E</vt:lpstr>
      <vt:lpstr>Summary</vt:lpstr>
      <vt:lpstr>Balance Sheet</vt:lpstr>
      <vt:lpstr>Bank</vt:lpstr>
      <vt:lpstr>Petty Cash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Buckley</dc:creator>
  <cp:lastModifiedBy>David Buckley</cp:lastModifiedBy>
  <cp:lastPrinted>2019-11-26T16:12:49Z</cp:lastPrinted>
  <dcterms:created xsi:type="dcterms:W3CDTF">2014-12-07T19:59:58Z</dcterms:created>
  <dcterms:modified xsi:type="dcterms:W3CDTF">2019-12-14T16:26:04Z</dcterms:modified>
</cp:coreProperties>
</file>